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492" yWindow="252" windowWidth="11352" windowHeight="6372" tabRatio="602" firstSheet="63" activeTab="67"/>
  </bookViews>
  <sheets>
    <sheet name="Alabama Life" sheetId="1" r:id="rId1"/>
    <sheet name="American Chambers" sheetId="2" r:id="rId2"/>
    <sheet name="American Educators" sheetId="3" r:id="rId3"/>
    <sheet name="American Integrity" sheetId="4" r:id="rId4"/>
    <sheet name="amer life asr" sheetId="5" r:id="rId5"/>
    <sheet name="Amer Std Life Acc" sheetId="6" r:id="rId6"/>
    <sheet name="AmerWstrn" sheetId="7" r:id="rId7"/>
    <sheet name="AMS Life" sheetId="8" r:id="rId8"/>
    <sheet name="Andrew Jackson" sheetId="9" r:id="rId9"/>
    <sheet name="Bankers Commercial" sheetId="10" r:id="rId10"/>
    <sheet name="centennial" sheetId="11" r:id="rId11"/>
    <sheet name="coastal states" sheetId="12" r:id="rId12"/>
    <sheet name="Confed Life (CLIC)" sheetId="13" r:id="rId13"/>
    <sheet name="Confed Life &amp; Annty (CLIAC)" sheetId="14" r:id="rId14"/>
    <sheet name="Consolidated National" sheetId="15" r:id="rId15"/>
    <sheet name="Consumers United" sheetId="16" r:id="rId16"/>
    <sheet name="Cont Invstrs" sheetId="17" r:id="rId17"/>
    <sheet name="Corporate Life" sheetId="18" r:id="rId18"/>
    <sheet name="Diamond Benefits" sheetId="19" r:id="rId19"/>
    <sheet name="EBL Life" sheetId="20" r:id="rId20"/>
    <sheet name="ELIC" sheetId="21" r:id="rId21"/>
    <sheet name="Family Guaranty" sheetId="22" r:id="rId22"/>
    <sheet name="Farmers&amp;Ranchers" sheetId="23" r:id="rId23"/>
    <sheet name="fbl" sheetId="24" r:id="rId24"/>
    <sheet name="Fidelity Mutual" sheetId="25" r:id="rId25"/>
    <sheet name="fcl" sheetId="26" r:id="rId26"/>
    <sheet name="first natl" sheetId="27" r:id="rId27"/>
    <sheet name="First Natl(Thrnr)" sheetId="28" r:id="rId28"/>
    <sheet name="Franklin Protective" sheetId="29" r:id="rId29"/>
    <sheet name="Franklin American" sheetId="30" r:id="rId30"/>
    <sheet name="George Washington" sheetId="31" r:id="rId31"/>
    <sheet name="Guarantee Security" sheetId="32" r:id="rId32"/>
    <sheet name="Inter-American" sheetId="33" r:id="rId33"/>
    <sheet name="International Fin" sheetId="34" r:id="rId34"/>
    <sheet name="Investment Life of America" sheetId="35" r:id="rId35"/>
    <sheet name="Investors Equity" sheetId="36" r:id="rId36"/>
    <sheet name="Kentucky Central" sheetId="37" r:id="rId37"/>
    <sheet name="Midcontinent" sheetId="38" r:id="rId38"/>
    <sheet name="Midwest Life" sheetId="39" r:id="rId39"/>
    <sheet name="Monarch Life" sheetId="40" r:id="rId40"/>
    <sheet name="Mutual Benefit" sheetId="41" r:id="rId41"/>
    <sheet name="Mutual Security" sheetId="42" r:id="rId42"/>
    <sheet name="National Affiliated" sheetId="43" r:id="rId43"/>
    <sheet name="Natl American" sheetId="44" r:id="rId44"/>
    <sheet name="National Heritage" sheetId="45" r:id="rId45"/>
    <sheet name="New Jersey Life" sheetId="46" r:id="rId46"/>
    <sheet name="Old Colony Life" sheetId="47" r:id="rId47"/>
    <sheet name="Old Faithful" sheetId="48" r:id="rId48"/>
    <sheet name="Pacific Standard" sheetId="49" r:id="rId49"/>
    <sheet name="Settlers" sheetId="50" r:id="rId50"/>
    <sheet name="Statesman" sheetId="51" r:id="rId51"/>
    <sheet name="Summit National" sheetId="52" r:id="rId52"/>
    <sheet name="supreme" sheetId="53" r:id="rId53"/>
    <sheet name="underwriters" sheetId="54" r:id="rId54"/>
    <sheet name="Unison" sheetId="55" r:id="rId55"/>
    <sheet name="United Republic" sheetId="56" r:id="rId56"/>
    <sheet name="Universe" sheetId="57" r:id="rId57"/>
    <sheet name="summary" sheetId="58" r:id="rId58"/>
    <sheet name="ongoing funding" sheetId="59" r:id="rId59"/>
    <sheet name="open summary" sheetId="60" r:id="rId60"/>
    <sheet name="closed in 00 summary" sheetId="61" r:id="rId61"/>
    <sheet name="Closed prior to 00 sum" sheetId="62" r:id="rId62"/>
    <sheet name="Estates Closed sum" sheetId="63" r:id="rId63"/>
    <sheet name="total summary" sheetId="64" r:id="rId64"/>
    <sheet name="AnticFunding" sheetId="65" r:id="rId65"/>
    <sheet name="recon ind sum to fnd sched" sheetId="66" r:id="rId66"/>
    <sheet name="Asmnt Basis" sheetId="67" r:id="rId67"/>
    <sheet name="Premium" sheetId="68" r:id="rId68"/>
  </sheets>
  <definedNames>
    <definedName name="_xlnm.Print_Area" localSheetId="0">'Alabama Life'!$B$3:$I$61</definedName>
    <definedName name="_xlnm.Print_Area" localSheetId="4">'amer life asr'!$B$3:$I$61</definedName>
    <definedName name="_xlnm.Print_Area" localSheetId="5">'Amer Std Life Acc'!$B$3:$I$61</definedName>
    <definedName name="_xlnm.Print_Area" localSheetId="2">'American Educators'!$B$3:$I$61</definedName>
    <definedName name="_xlnm.Print_Area" localSheetId="3">'American Integrity'!$B$3:$I$61</definedName>
    <definedName name="_xlnm.Print_Area" localSheetId="6">'AmerWstrn'!$B$3:$I$61</definedName>
    <definedName name="_xlnm.Print_Area" localSheetId="7">'AMS Life'!$B$3:$I$61</definedName>
    <definedName name="_xlnm.Print_Area" localSheetId="8">'Andrew Jackson'!$B$3:$I$61</definedName>
    <definedName name="_xlnm.Print_Area" localSheetId="10">'centennial'!$B$3:$I$61</definedName>
    <definedName name="_xlnm.Print_Area" localSheetId="60">'closed in 00 summary'!$A$3:$J$65</definedName>
    <definedName name="_xlnm.Print_Area" localSheetId="61">'Closed prior to 00 sum'!$A$3:$J$65</definedName>
    <definedName name="_xlnm.Print_Area" localSheetId="11">'coastal states'!$B$3:$I$61</definedName>
    <definedName name="_xlnm.Print_Area" localSheetId="13">'Confed Life &amp; Annty (CLIAC)'!$B$3:$I$61</definedName>
    <definedName name="_xlnm.Print_Area" localSheetId="12">'Confed Life (CLIC)'!$B$3:$I$61</definedName>
    <definedName name="_xlnm.Print_Area" localSheetId="14">'Consolidated National'!$B$3:$I$61</definedName>
    <definedName name="_xlnm.Print_Area" localSheetId="15">'Consumers United'!$B$3:$I$61</definedName>
    <definedName name="_xlnm.Print_Area" localSheetId="16">'Cont Invstrs'!$B$3:$I$61</definedName>
    <definedName name="_xlnm.Print_Area" localSheetId="17">'Corporate Life'!$B$3:$I$61</definedName>
    <definedName name="_xlnm.Print_Area" localSheetId="18">'Diamond Benefits'!$B$3:$I$61</definedName>
    <definedName name="_xlnm.Print_Area" localSheetId="19">'EBL Life'!$B$3:$I$61</definedName>
    <definedName name="_xlnm.Print_Area" localSheetId="20">'ELIC'!$B$3:$I$61</definedName>
    <definedName name="_xlnm.Print_Area" localSheetId="62">'Estates Closed sum'!$A$3:$J$65</definedName>
    <definedName name="_xlnm.Print_Area" localSheetId="23">'fbl'!$B$3:$I$61</definedName>
    <definedName name="_xlnm.Print_Area" localSheetId="25">'fcl'!$B$3:$I$61</definedName>
    <definedName name="_xlnm.Print_Area" localSheetId="24">'Fidelity Mutual'!$B$3:$I$61</definedName>
    <definedName name="_xlnm.Print_Area" localSheetId="26">'first natl'!$B$3:$I$61</definedName>
    <definedName name="_xlnm.Print_Area" localSheetId="27">'First Natl(Thrnr)'!$A$3:$I$61</definedName>
    <definedName name="_xlnm.Print_Area" localSheetId="29">'Franklin American'!$A$3:$J$67</definedName>
    <definedName name="_xlnm.Print_Area" localSheetId="28">'Franklin Protective'!$A$3:$J$67</definedName>
    <definedName name="_xlnm.Print_Area" localSheetId="30">'George Washington'!$B$3:$I$61</definedName>
    <definedName name="_xlnm.Print_Area" localSheetId="31">'Guarantee Security'!$B$3:$I$61</definedName>
    <definedName name="_xlnm.Print_Area" localSheetId="32">'Inter-American'!$B$3:$I$61</definedName>
    <definedName name="_xlnm.Print_Area" localSheetId="33">'International Fin'!$A$3:$J$67</definedName>
    <definedName name="_xlnm.Print_Area" localSheetId="34">'Investment Life of America'!$B$3:$I$61</definedName>
    <definedName name="_xlnm.Print_Area" localSheetId="35">'Investors Equity'!$B$3:$I$61</definedName>
    <definedName name="_xlnm.Print_Area" localSheetId="36">'Kentucky Central'!$B$3:$I$61</definedName>
    <definedName name="_xlnm.Print_Area" localSheetId="37">'Midcontinent'!$B$3:$I$61</definedName>
    <definedName name="_xlnm.Print_Area" localSheetId="38">'Midwest Life'!$B$3:$I$61</definedName>
    <definedName name="_xlnm.Print_Area" localSheetId="39">'Monarch Life'!$B$3:$I$61</definedName>
    <definedName name="_xlnm.Print_Area" localSheetId="40">'Mutual Benefit'!$B$3:$I$61</definedName>
    <definedName name="_xlnm.Print_Area" localSheetId="41">'Mutual Security'!$B$3:$I$61</definedName>
    <definedName name="_xlnm.Print_Area" localSheetId="42">'National Affiliated'!$A$3:$J$67</definedName>
    <definedName name="_xlnm.Print_Area" localSheetId="44">'National Heritage'!$B$3:$I$61</definedName>
    <definedName name="_xlnm.Print_Area" localSheetId="43">'Natl American'!$B$3:$I$61</definedName>
    <definedName name="_xlnm.Print_Area" localSheetId="45">'New Jersey Life'!$B$3:$I$61</definedName>
    <definedName name="_xlnm.Print_Area" localSheetId="46">'Old Colony Life'!$B$3:$I$61</definedName>
    <definedName name="_xlnm.Print_Area" localSheetId="47">'Old Faithful'!$B$3:$I$61</definedName>
    <definedName name="_xlnm.Print_Area" localSheetId="58">'ongoing funding'!$A$3:$J$65</definedName>
    <definedName name="_xlnm.Print_Area" localSheetId="59">'open summary'!$A$3:$J$66</definedName>
    <definedName name="_xlnm.Print_Area" localSheetId="48">'Pacific Standard'!$B$3:$I$61</definedName>
    <definedName name="_xlnm.Print_Area" localSheetId="67">'Premium'!$A$7:$I$696</definedName>
    <definedName name="_xlnm.Print_Area" localSheetId="50">'Statesman'!$A$3:$J$67</definedName>
    <definedName name="_xlnm.Print_Area" localSheetId="57">'summary'!$B$5:$O$89</definedName>
    <definedName name="_xlnm.Print_Area" localSheetId="51">'Summit National'!$B$3:$I$61</definedName>
    <definedName name="_xlnm.Print_Area" localSheetId="52">'supreme'!$B$3:$I$61</definedName>
    <definedName name="_xlnm.Print_Area" localSheetId="63">'total summary'!$A$3:$F$66</definedName>
    <definedName name="_xlnm.Print_Area" localSheetId="53">'underwriters'!$B$3:$I$61</definedName>
    <definedName name="_xlnm.Print_Area" localSheetId="54">'Unison'!$B$3:$I$61</definedName>
    <definedName name="_xlnm.Print_Area" localSheetId="55">'United Republic'!$B$3:$I$61</definedName>
    <definedName name="_xlnm.Print_Area" localSheetId="56">'Universe'!$B$3:$I$61</definedName>
    <definedName name="_xlnm.Print_Titles" localSheetId="0">'Alabama Life'!$A:$A</definedName>
    <definedName name="_xlnm.Print_Titles" localSheetId="4">'amer life asr'!$A:$A</definedName>
    <definedName name="_xlnm.Print_Titles" localSheetId="5">'Amer Std Life Acc'!$A:$A</definedName>
    <definedName name="_xlnm.Print_Titles" localSheetId="2">'American Educators'!$A:$A</definedName>
    <definedName name="_xlnm.Print_Titles" localSheetId="3">'American Integrity'!$A:$A</definedName>
    <definedName name="_xlnm.Print_Titles" localSheetId="6">'AmerWstrn'!$A:$A</definedName>
    <definedName name="_xlnm.Print_Titles" localSheetId="7">'AMS Life'!$A:$A</definedName>
    <definedName name="_xlnm.Print_Titles" localSheetId="8">'Andrew Jackson'!$A:$A</definedName>
    <definedName name="_xlnm.Print_Titles" localSheetId="64">'AnticFunding'!$A:$A</definedName>
    <definedName name="_xlnm.Print_Titles" localSheetId="10">'centennial'!$A:$A</definedName>
    <definedName name="_xlnm.Print_Titles" localSheetId="11">'coastal states'!$A:$A</definedName>
    <definedName name="_xlnm.Print_Titles" localSheetId="13">'Confed Life &amp; Annty (CLIAC)'!$A:$A</definedName>
    <definedName name="_xlnm.Print_Titles" localSheetId="12">'Confed Life (CLIC)'!$A:$A</definedName>
    <definedName name="_xlnm.Print_Titles" localSheetId="14">'Consolidated National'!$A:$A</definedName>
    <definedName name="_xlnm.Print_Titles" localSheetId="15">'Consumers United'!$A:$A</definedName>
    <definedName name="_xlnm.Print_Titles" localSheetId="16">'Cont Invstrs'!$A:$A</definedName>
    <definedName name="_xlnm.Print_Titles" localSheetId="17">'Corporate Life'!$A:$A</definedName>
    <definedName name="_xlnm.Print_Titles" localSheetId="18">'Diamond Benefits'!$A:$A</definedName>
    <definedName name="_xlnm.Print_Titles" localSheetId="19">'EBL Life'!$A:$A</definedName>
    <definedName name="_xlnm.Print_Titles" localSheetId="20">'ELIC'!$A:$A</definedName>
    <definedName name="_xlnm.Print_Titles" localSheetId="23">'fbl'!$A:$A</definedName>
    <definedName name="_xlnm.Print_Titles" localSheetId="25">'fcl'!$A:$A</definedName>
    <definedName name="_xlnm.Print_Titles" localSheetId="24">'Fidelity Mutual'!$A:$A</definedName>
    <definedName name="_xlnm.Print_Titles" localSheetId="26">'first natl'!$A:$A</definedName>
    <definedName name="_xlnm.Print_Titles" localSheetId="30">'George Washington'!$A:$A</definedName>
    <definedName name="_xlnm.Print_Titles" localSheetId="31">'Guarantee Security'!$A:$A</definedName>
    <definedName name="_xlnm.Print_Titles" localSheetId="32">'Inter-American'!$A:$A</definedName>
    <definedName name="_xlnm.Print_Titles" localSheetId="34">'Investment Life of America'!$A:$A</definedName>
    <definedName name="_xlnm.Print_Titles" localSheetId="35">'Investors Equity'!$A:$A</definedName>
    <definedName name="_xlnm.Print_Titles" localSheetId="36">'Kentucky Central'!$A:$A</definedName>
    <definedName name="_xlnm.Print_Titles" localSheetId="37">'Midcontinent'!$A:$A</definedName>
    <definedName name="_xlnm.Print_Titles" localSheetId="38">'Midwest Life'!$A:$A</definedName>
    <definedName name="_xlnm.Print_Titles" localSheetId="39">'Monarch Life'!$A:$A</definedName>
    <definedName name="_xlnm.Print_Titles" localSheetId="40">'Mutual Benefit'!$A:$A</definedName>
    <definedName name="_xlnm.Print_Titles" localSheetId="41">'Mutual Security'!$A:$A</definedName>
    <definedName name="_xlnm.Print_Titles" localSheetId="44">'National Heritage'!$A:$A</definedName>
    <definedName name="_xlnm.Print_Titles" localSheetId="43">'Natl American'!$A:$A</definedName>
    <definedName name="_xlnm.Print_Titles" localSheetId="45">'New Jersey Life'!$A:$A</definedName>
    <definedName name="_xlnm.Print_Titles" localSheetId="46">'Old Colony Life'!$A:$A</definedName>
    <definedName name="_xlnm.Print_Titles" localSheetId="47">'Old Faithful'!$A:$A</definedName>
    <definedName name="_xlnm.Print_Titles" localSheetId="48">'Pacific Standard'!$A:$A</definedName>
    <definedName name="_xlnm.Print_Titles" localSheetId="67">'Premium'!$3:$6</definedName>
    <definedName name="_xlnm.Print_Titles" localSheetId="57">'summary'!$2:$4</definedName>
    <definedName name="_xlnm.Print_Titles" localSheetId="51">'Summit National'!$A:$A</definedName>
    <definedName name="_xlnm.Print_Titles" localSheetId="52">'supreme'!$A:$A</definedName>
    <definedName name="_xlnm.Print_Titles" localSheetId="53">'underwriters'!$A:$A</definedName>
    <definedName name="_xlnm.Print_Titles" localSheetId="54">'Unison'!$A:$A</definedName>
    <definedName name="_xlnm.Print_Titles" localSheetId="55">'United Republic'!$A:$A</definedName>
    <definedName name="_xlnm.Print_Titles" localSheetId="56">'Universe'!$A:$A</definedName>
  </definedNames>
  <calcPr fullCalcOnLoad="1"/>
</workbook>
</file>

<file path=xl/sharedStrings.xml><?xml version="1.0" encoding="utf-8"?>
<sst xmlns="http://schemas.openxmlformats.org/spreadsheetml/2006/main" count="6237" uniqueCount="360">
  <si>
    <t xml:space="preserve"> </t>
  </si>
  <si>
    <t>Allocated</t>
  </si>
  <si>
    <t>Unallocated</t>
  </si>
  <si>
    <t>Life</t>
  </si>
  <si>
    <t>Annuity</t>
  </si>
  <si>
    <t>A&amp;H</t>
  </si>
  <si>
    <t>Total</t>
  </si>
  <si>
    <t>Alabama</t>
  </si>
  <si>
    <t>Summary:</t>
  </si>
  <si>
    <t>Alaska</t>
  </si>
  <si>
    <t>Arizona</t>
  </si>
  <si>
    <t>Arkansas</t>
  </si>
  <si>
    <t>California</t>
  </si>
  <si>
    <t>GA Covered Obligations</t>
  </si>
  <si>
    <t>datalog5</t>
  </si>
  <si>
    <t>Colorado</t>
  </si>
  <si>
    <t>Connecticut</t>
  </si>
  <si>
    <t>Add:</t>
  </si>
  <si>
    <t>Delaware</t>
  </si>
  <si>
    <t xml:space="preserve">  GA claims incurred directly</t>
  </si>
  <si>
    <t>Dist. of Columbia</t>
  </si>
  <si>
    <t xml:space="preserve">  GA expenses incurred directly</t>
  </si>
  <si>
    <t>Florida</t>
  </si>
  <si>
    <t xml:space="preserve">  NOLHGA expenses</t>
  </si>
  <si>
    <t>Georgia</t>
  </si>
  <si>
    <t>Hawaii</t>
  </si>
  <si>
    <t>Less:</t>
  </si>
  <si>
    <t>Idaho</t>
  </si>
  <si>
    <t xml:space="preserve">  Estate/other distributions</t>
  </si>
  <si>
    <t>Illinois</t>
  </si>
  <si>
    <t xml:space="preserve">  Other adjustments</t>
  </si>
  <si>
    <t>Indiana</t>
  </si>
  <si>
    <t xml:space="preserve">  Ceding commissions/</t>
  </si>
  <si>
    <t>Iowa</t>
  </si>
  <si>
    <t xml:space="preserve">        policy enhancements</t>
  </si>
  <si>
    <t>Kansas</t>
  </si>
  <si>
    <t xml:space="preserve">  Other recoveries (litigation, </t>
  </si>
  <si>
    <t>Kentucky</t>
  </si>
  <si>
    <t xml:space="preserve">        estate distributions etc.)</t>
  </si>
  <si>
    <t>Louisiana</t>
  </si>
  <si>
    <t>Maine</t>
  </si>
  <si>
    <t>Adjusted GA Costs</t>
  </si>
  <si>
    <t>Maryland</t>
  </si>
  <si>
    <t>Per state breakdown</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</si>
  <si>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</si>
  <si>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</si>
  <si>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</si>
  <si>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</si>
  <si>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</si>
  <si>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</si>
  <si>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</si>
  <si>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</si>
  <si>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</si>
  <si>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</si>
  <si>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</si>
  <si>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</si>
  <si>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</si>
  <si>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</si>
  <si>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</si>
  <si>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</si>
  <si>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</si>
  <si>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</si>
  <si>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</si>
  <si>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</si>
  <si>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</si>
  <si>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</si>
  <si>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</si>
  <si>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</si>
  <si>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</si>
  <si>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</si>
  <si>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</si>
  <si>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</si>
  <si>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</si>
  <si>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</si>
  <si>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</si>
  <si>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</si>
  <si>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elic</t>
  </si>
  <si>
    <t>exp billings</t>
  </si>
  <si>
    <t>rigney</t>
  </si>
  <si>
    <t>xerox</t>
  </si>
  <si>
    <t>exp ila</t>
  </si>
  <si>
    <t>exp liberty</t>
  </si>
  <si>
    <t>exp mdwst</t>
  </si>
  <si>
    <t>boswrth</t>
  </si>
  <si>
    <t>bswtrth co</t>
  </si>
  <si>
    <t>cor comit</t>
  </si>
  <si>
    <t>Overview "Ongoing Funding" Insolvencies</t>
  </si>
  <si>
    <t>Confederation Life Insurance Co. - U.S. Branch</t>
  </si>
  <si>
    <t>Executive Life Insurance Company</t>
  </si>
  <si>
    <t>Guarantee Security Life Insurance Company</t>
  </si>
  <si>
    <t>Investors Equity Life Ins. Co. of Hawaii, LTD</t>
  </si>
  <si>
    <t>Kentucky Central Life Insurance Company</t>
  </si>
  <si>
    <t>Mutual Benefit Life Insurance Company</t>
  </si>
  <si>
    <t xml:space="preserve">  Total "Ongoing Funding"</t>
  </si>
  <si>
    <t>Overview "Open" Insolvencies</t>
  </si>
  <si>
    <t xml:space="preserve">American Standard Life &amp; Accident </t>
  </si>
  <si>
    <t>Continental Investors Life Insurance Company</t>
  </si>
  <si>
    <t>Fidelity Mutual Life Insurance Company</t>
  </si>
  <si>
    <t>Monarch Life Insurance Company</t>
  </si>
  <si>
    <t>Supreme Life Insurance Company</t>
  </si>
  <si>
    <t>Universe Life Insurance Company</t>
  </si>
  <si>
    <t xml:space="preserve">  Total "Open"</t>
  </si>
  <si>
    <t>Coastal States Life Insurance Company</t>
  </si>
  <si>
    <t>Corporate Life Insurance Company</t>
  </si>
  <si>
    <t>National American Life Ins. Co. of Pennsylvania</t>
  </si>
  <si>
    <t>National Heritage Life Insurance Company</t>
  </si>
  <si>
    <t>Alabama Life Insurance Company</t>
  </si>
  <si>
    <t>American Educators Life Insurance Company</t>
  </si>
  <si>
    <t>American Integrity Insurance Company</t>
  </si>
  <si>
    <t>AMS Life Insurance Company</t>
  </si>
  <si>
    <t>multiple</t>
  </si>
  <si>
    <t>Andrew Jackson Life Insurance Company</t>
  </si>
  <si>
    <t>Confederation Life Ins. &amp; Annuity Co.</t>
  </si>
  <si>
    <t>Consolidated National Life Insurance Company</t>
  </si>
  <si>
    <t>Consumers United Insurance Company</t>
  </si>
  <si>
    <t>Diamond Benefits Life Insurance Co/</t>
  </si>
  <si>
    <t xml:space="preserve">     Life Assurance Co of Pennsylvania</t>
  </si>
  <si>
    <t>EBL Life Insurance Company</t>
  </si>
  <si>
    <t>George Washington Life Insurance Company</t>
  </si>
  <si>
    <t>Inter-American Ins. Co. of Illinois</t>
  </si>
  <si>
    <t>Investment Life Ins. Co. of America</t>
  </si>
  <si>
    <t>Midwest Life Insurance Company</t>
  </si>
  <si>
    <t>Mutual Security Life Insurance Company</t>
  </si>
  <si>
    <t>New Jersey Life Insurance Company</t>
  </si>
  <si>
    <t>Old Colony Life Insurance Company</t>
  </si>
  <si>
    <t>Old Faithful Life Insurance Company</t>
  </si>
  <si>
    <t>Pacific Standard Life Insurance Company</t>
  </si>
  <si>
    <t>Summit National Life Insurance Company</t>
  </si>
  <si>
    <t>Underwriters Life Insurance Company</t>
  </si>
  <si>
    <t>Unison International Life Insurance Company</t>
  </si>
  <si>
    <t>United Republic Life Insurance Company</t>
  </si>
  <si>
    <t>Grand Total</t>
  </si>
  <si>
    <t>Ongoing Insolvencies Summary By State</t>
  </si>
  <si>
    <t>Confederation Life (U.S. Branch)</t>
  </si>
  <si>
    <t>Executive Life</t>
  </si>
  <si>
    <t>Guarantee Security Life</t>
  </si>
  <si>
    <t>Investors Equity</t>
  </si>
  <si>
    <t>Kentucky Central Life</t>
  </si>
  <si>
    <t>Mutual Benefit Life</t>
  </si>
  <si>
    <t>none</t>
  </si>
  <si>
    <t>Industry summary</t>
  </si>
  <si>
    <t>Open Insolvencies Summary By State</t>
  </si>
  <si>
    <t>Continetal Investors Life</t>
  </si>
  <si>
    <t>Fidelity Mutual Life</t>
  </si>
  <si>
    <t>Monarch Life</t>
  </si>
  <si>
    <t>Supreme Life</t>
  </si>
  <si>
    <t>Universe Life Ins Co</t>
  </si>
  <si>
    <t>Continental Investors</t>
  </si>
  <si>
    <t>data not available</t>
  </si>
  <si>
    <t>Coastal States Life</t>
  </si>
  <si>
    <t>Corporate Life</t>
  </si>
  <si>
    <t>National Heritage Life</t>
  </si>
  <si>
    <t>By State Breakdown</t>
  </si>
  <si>
    <t>Alabama Life</t>
  </si>
  <si>
    <t>American Educators</t>
  </si>
  <si>
    <t>American Integrity</t>
  </si>
  <si>
    <t>AMS Life</t>
  </si>
  <si>
    <t>Andrew Jackson</t>
  </si>
  <si>
    <t>Consolidated National</t>
  </si>
  <si>
    <t>Consumers United</t>
  </si>
  <si>
    <t>Confederation Life &amp; Annuity</t>
  </si>
  <si>
    <t>Diamond Benefits/LACOP</t>
  </si>
  <si>
    <t>EBL Life</t>
  </si>
  <si>
    <t>Fidelity Bankers</t>
  </si>
  <si>
    <t>George Washington</t>
  </si>
  <si>
    <t>Inter-American Life of IL</t>
  </si>
  <si>
    <t>Investment Life</t>
  </si>
  <si>
    <t>Midwest Life</t>
  </si>
  <si>
    <t>Mutual Security</t>
  </si>
  <si>
    <t>New Jersey Life</t>
  </si>
  <si>
    <t>Old Colony Life</t>
  </si>
  <si>
    <t>Old Faithful Life</t>
  </si>
  <si>
    <t>Pacific Standard Life</t>
  </si>
  <si>
    <t>Summit National</t>
  </si>
  <si>
    <t>Underwriters Life</t>
  </si>
  <si>
    <t>Unison International</t>
  </si>
  <si>
    <t>United Republic</t>
  </si>
  <si>
    <t>Total Summary</t>
  </si>
  <si>
    <t>per by state sum schedules</t>
  </si>
  <si>
    <t>per summary schedule</t>
  </si>
  <si>
    <t>Reconciliation Grand Total Insolvency Costs to Antiicpated Funding Schedules</t>
  </si>
  <si>
    <t>Grand Total Insolvency Costs</t>
  </si>
  <si>
    <t xml:space="preserve">   Per "Overview Open and Closed Insolvencies"</t>
  </si>
  <si>
    <t>Less Insolvency Costs NOT included in "Anticipated Funding Schedules":</t>
  </si>
  <si>
    <t xml:space="preserve">  Open</t>
  </si>
  <si>
    <t>Less Other Adjustments Included in GA Cost Total, NOT included in "Anticipated Funding Schedules":</t>
  </si>
  <si>
    <t xml:space="preserve">  Executive Life Insurance Company</t>
  </si>
  <si>
    <t>NOLHGA expenses</t>
  </si>
  <si>
    <t>Add Other Adjustments Included in GA Cost Total, NOT included in "Anticipated Funding Schedules":</t>
  </si>
  <si>
    <t>Other recoveries</t>
  </si>
  <si>
    <t>Adjusted Total</t>
  </si>
  <si>
    <t>Total Per "Anticipated Funding Schedules"</t>
  </si>
  <si>
    <t>First National Life Insurance Company</t>
  </si>
  <si>
    <t>American Western Life Insurance Company</t>
  </si>
  <si>
    <t>No Ga Funding Required</t>
  </si>
  <si>
    <t>The American Life Assurance Company</t>
  </si>
  <si>
    <t>NAIC Code</t>
  </si>
  <si>
    <t>Domicile</t>
  </si>
  <si>
    <t>KY</t>
  </si>
  <si>
    <t>MI</t>
  </si>
  <si>
    <t>CA</t>
  </si>
  <si>
    <t>NJ</t>
  </si>
  <si>
    <t>AL</t>
  </si>
  <si>
    <t>OK</t>
  </si>
  <si>
    <t>UT</t>
  </si>
  <si>
    <t>PA</t>
  </si>
  <si>
    <t>FL</t>
  </si>
  <si>
    <t>MA</t>
  </si>
  <si>
    <t>ID</t>
  </si>
  <si>
    <t>HI</t>
  </si>
  <si>
    <t>01085</t>
  </si>
  <si>
    <t>AZ</t>
  </si>
  <si>
    <t>MS</t>
  </si>
  <si>
    <t>GA</t>
  </si>
  <si>
    <t>IN</t>
  </si>
  <si>
    <t>DE</t>
  </si>
  <si>
    <t>VA</t>
  </si>
  <si>
    <t>WV</t>
  </si>
  <si>
    <t>IL</t>
  </si>
  <si>
    <t>NC</t>
  </si>
  <si>
    <t>LA</t>
  </si>
  <si>
    <t>WY</t>
  </si>
  <si>
    <t>SD</t>
  </si>
  <si>
    <t>American Western</t>
  </si>
  <si>
    <t>Mid Continent</t>
  </si>
  <si>
    <t>National American</t>
  </si>
  <si>
    <t>GA expenses</t>
  </si>
  <si>
    <t>Ga claims</t>
  </si>
  <si>
    <t>Rehabilitation Date</t>
  </si>
  <si>
    <t>Liquidation Date</t>
  </si>
  <si>
    <t>Closing Date</t>
  </si>
  <si>
    <t>Allocated Annuity</t>
  </si>
  <si>
    <t>Unallocated Annuity</t>
  </si>
  <si>
    <t>Change</t>
  </si>
  <si>
    <t xml:space="preserve">  Purchaser Enhancements</t>
  </si>
  <si>
    <t>Estates Closed</t>
  </si>
  <si>
    <t xml:space="preserve">  Total Estates Closed</t>
  </si>
  <si>
    <t>Estates Closed Insolvencies Summary By State</t>
  </si>
  <si>
    <t xml:space="preserve">  Estate Closed</t>
  </si>
  <si>
    <t>Centennial Life Insurance Company</t>
  </si>
  <si>
    <t>Fidelity Bankers Life Insurance Company</t>
  </si>
  <si>
    <t>First Capital Life Insurance Company</t>
  </si>
  <si>
    <t>Mid-Continent Life Insurance Company</t>
  </si>
  <si>
    <t>First National</t>
  </si>
  <si>
    <t>KS</t>
  </si>
  <si>
    <t>Centennial Life</t>
  </si>
  <si>
    <t>Variance</t>
  </si>
  <si>
    <t>State Breakdown Not Available</t>
  </si>
  <si>
    <t>American Standard Life &amp; Accident Insurance Company</t>
  </si>
  <si>
    <t>National Affiliated Investors Life Insurance Company</t>
  </si>
  <si>
    <t>Settlers Life Insurance Company</t>
  </si>
  <si>
    <t>Total 99 Report</t>
  </si>
  <si>
    <t>First National Life of America</t>
  </si>
  <si>
    <t>National Affiliated</t>
  </si>
  <si>
    <t>Family Guaranty</t>
  </si>
  <si>
    <t>included in Diamond Benefits</t>
  </si>
  <si>
    <t>Statesman National Life Insurance Company</t>
  </si>
  <si>
    <t>TX</t>
  </si>
  <si>
    <t>1998</t>
  </si>
  <si>
    <t>Old Southwest Life Insurance Company</t>
  </si>
  <si>
    <t>No Data Available</t>
  </si>
  <si>
    <t>Old Southwest Life</t>
  </si>
  <si>
    <t>AR</t>
  </si>
  <si>
    <t>Family Guaranty Life Insurance Company</t>
  </si>
  <si>
    <t>First National Life Insurance Company of America</t>
  </si>
  <si>
    <t>Farmers and Ranchers Life Insurance Company</t>
  </si>
  <si>
    <t>Franklin American Life Insurance Company</t>
  </si>
  <si>
    <t>Franklin Protective Life Insurance Company</t>
  </si>
  <si>
    <t>International Financial Services Life Insurance Company</t>
  </si>
  <si>
    <t>TN</t>
  </si>
  <si>
    <t>MO</t>
  </si>
  <si>
    <t>Farmers and Ranchers</t>
  </si>
  <si>
    <t xml:space="preserve">Franklin American </t>
  </si>
  <si>
    <t xml:space="preserve">Franklin Protective </t>
  </si>
  <si>
    <t>International Financial Services</t>
  </si>
  <si>
    <t>Old Southwest</t>
  </si>
  <si>
    <t>by state-sum sched</t>
  </si>
  <si>
    <t>Total-by state</t>
  </si>
  <si>
    <t>in run-off</t>
  </si>
  <si>
    <t>First Capital</t>
  </si>
  <si>
    <t>American Chambers Life Insurance Company</t>
  </si>
  <si>
    <t>Bankers Commercial Life Insurance Company</t>
  </si>
  <si>
    <t>OH</t>
  </si>
  <si>
    <t>American Chambers</t>
  </si>
  <si>
    <t>Bankers Commercial</t>
  </si>
  <si>
    <t>Overview "Closed in 2000" Insolvencies</t>
  </si>
  <si>
    <t xml:space="preserve">  Total "Closed in 00"</t>
  </si>
  <si>
    <t>Overview "Closed Prior to 2000" Insolvencies</t>
  </si>
  <si>
    <t xml:space="preserve">  Total "Closed Prior to 00"</t>
  </si>
  <si>
    <t>claim runoff</t>
  </si>
  <si>
    <t>various</t>
  </si>
  <si>
    <t>Closed Prior to 2000 Insolvencies Summary By State</t>
  </si>
  <si>
    <t>Closed in 2000 Insolvencies Summary By State</t>
  </si>
  <si>
    <t>no GA participation</t>
  </si>
  <si>
    <t>in runoff</t>
  </si>
  <si>
    <t>Total 00 Report</t>
  </si>
  <si>
    <t>Data Not Available, company voluntarily out of business</t>
  </si>
  <si>
    <t>American Educators Life Insruance Company</t>
  </si>
  <si>
    <t>American Integrity Life Insurance Company</t>
  </si>
  <si>
    <t>Confederation Life Insurance Company (U.S. Branch)</t>
  </si>
  <si>
    <t>Confederation Life Insurance &amp; Annuity Company</t>
  </si>
  <si>
    <t>Continental Investors Insurance Company</t>
  </si>
  <si>
    <t>Diamond Benefits/LACOP Life Insurance Companies</t>
  </si>
  <si>
    <t>Farmers &amp; Ranchers Life Insurance Company</t>
  </si>
  <si>
    <t>Inter-American Insurance Company of Illinois</t>
  </si>
  <si>
    <t>Investment Life Insurance Company of America</t>
  </si>
  <si>
    <t>Investors Equity Life Insurance Company of Hawaii, LTD</t>
  </si>
  <si>
    <t>Mid Continent Life Insurance Company</t>
  </si>
  <si>
    <t>National American Life Insurance Company of America</t>
  </si>
  <si>
    <t>Underwriters National Life Insurance Company</t>
  </si>
  <si>
    <t>Estimated Costs Summary by Category</t>
  </si>
  <si>
    <t xml:space="preserve">  Closed Prior to 2000</t>
  </si>
  <si>
    <t xml:space="preserve">  Closed in 2000</t>
  </si>
  <si>
    <t>District of Columbia</t>
  </si>
  <si>
    <t>State</t>
  </si>
  <si>
    <t>Apr+May        +Jun</t>
  </si>
  <si>
    <t>April</t>
  </si>
  <si>
    <t>Jan+Apr      +Oct</t>
  </si>
  <si>
    <t>Jan</t>
  </si>
  <si>
    <t>Apr+June</t>
  </si>
  <si>
    <t>Total UNALLOCATED ANNUITY Only</t>
  </si>
  <si>
    <t>Total ALLOCATED ANNUITY Only</t>
  </si>
  <si>
    <t>Total LIFE Only</t>
  </si>
  <si>
    <t>Total All Lines</t>
  </si>
  <si>
    <t>Average of 3 years prior to impairment/insolvency</t>
  </si>
  <si>
    <t>Total premiums rec'd in 3 years prior to impairment/insolvency</t>
  </si>
  <si>
    <t>Average of 3 years prior to liquidation</t>
  </si>
  <si>
    <t>1 year prior to year of assessment</t>
  </si>
  <si>
    <t>1 year prior to year of impairment</t>
  </si>
  <si>
    <t>1 year prior to year of impairment/insolvency</t>
  </si>
  <si>
    <t>Average of 3 years prior to year of assessment</t>
  </si>
  <si>
    <t>Total premiums rec'd in 3 years prior to assessment</t>
  </si>
  <si>
    <t>Missisippi</t>
  </si>
  <si>
    <t>Average premiums 3 years prior to impairment/insolvency</t>
  </si>
  <si>
    <t>Average of 3 years prior to impairment</t>
  </si>
  <si>
    <t>Total premiums</t>
  </si>
  <si>
    <t>Average of 3 years prior to insolvency</t>
  </si>
  <si>
    <t>Total premiums rec'd in 3 years prior to insolvency</t>
  </si>
  <si>
    <t>Total premiums rec'd in 3 years prior to impairment/insolvency?</t>
  </si>
  <si>
    <t>Model Act</t>
  </si>
  <si>
    <t>Calender Year CAP</t>
  </si>
  <si>
    <t>CAP Percentage</t>
  </si>
  <si>
    <t>Allocation Basis to Companies</t>
  </si>
  <si>
    <t>All States</t>
  </si>
  <si>
    <t>B,L2</t>
  </si>
  <si>
    <t>UA 403b (A,L5.2+6.3)</t>
  </si>
  <si>
    <t>ColumbiA</t>
  </si>
  <si>
    <t>District of</t>
  </si>
  <si>
    <t>Notes</t>
  </si>
  <si>
    <t>Year</t>
  </si>
  <si>
    <t>included in Allocated</t>
  </si>
  <si>
    <t>Premium</t>
  </si>
  <si>
    <t>403(b) premium</t>
  </si>
  <si>
    <t>Assessable</t>
  </si>
  <si>
    <t>1988 -1999 Data</t>
  </si>
  <si>
    <t>Revised Assessable Premium Licensed Only (88-93 Includes Resurvey Changes)</t>
  </si>
  <si>
    <t xml:space="preserve">  Executive Life Insurance Company, cost per schedules</t>
  </si>
  <si>
    <t xml:space="preserve">  Executive Life Insurance Company, other adjustments above</t>
  </si>
  <si>
    <t xml:space="preserve">  Executive Life Insurance Company, cost per funding schedule</t>
  </si>
  <si>
    <t>corrected from mailing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</si>
</sst>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_);_(* \(#,##0\);_(* &quot;-&quot;??_);_(@_)"/>
  </numFmts>
  <fonts count="9">
    <font>
      <sz val="10"/>
      <name val="Geneva"/>
      <family val="0"/>
    </font>
    <font>
      <b/>
      <sz val="10"/>
      <name val="Geneva"/>
      <family val="0"/>
    </font>
    <font>
      <i/>
      <sz val="10"/>
      <name val="Geneva"/>
      <family val="0"/>
    </font>
    <font>
      <b/>
      <i/>
      <sz val="10"/>
      <name val="Geneva"/>
      <family val="0"/>
    </font>
    <font>
      <b/>
      <sz val="10"/>
      <name val="Arial"/>
      <family val="2"/>
    </font>
    <font>
      <sz val="10"/>
      <name val="Arial"/>
      <family val="2"/>
    </font>
    <font>
      <b/>
      <i/>
      <sz val="10"/>
      <name val="Arial"/>
      <family val="2"/>
    </font>
    <font>
      <u val="single"/>
      <sz val="10"/>
      <name val="Geneva"/>
      <family val="0"/>
    </font>
    <font>
      <b/>
      <sz val="10"/>
      <color indexed="9"/>
      <name val="Arial"/>
      <family val="2"/>
    </font>
  </fonts>
  <fills count="3">
    <fill>
      <patternFill/>
    </fill>
    <fill>
      <patternFill patternType="gray125"/>
    </fill>
    <fill>
      <patternFill patternType="solid">
        <fgColor indexed="8"/>
        <bgColor indexed="64"/>
      </patternFill>
    </fill>
  </fills>
  <borders count="26">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style="medium"/>
      <top>
        <color indexed="63"/>
      </top>
      <bottom style="medium"/>
    </border>
    <border>
      <left style="thin"/>
      <right style="thin"/>
      <top>
        <color indexed="63"/>
      </top>
      <bottom style="medium"/>
    </border>
    <border>
      <left style="medium"/>
      <right style="thin"/>
      <top>
        <color indexed="63"/>
      </top>
      <bottom style="mediu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
      <left>
        <color indexed="63"/>
      </left>
      <right>
        <color indexed="63"/>
      </right>
      <top style="thin"/>
      <bottom>
        <color indexed="63"/>
      </bottom>
    </border>
    <border>
      <left style="mediumDashed"/>
      <right>
        <color indexed="63"/>
      </right>
      <top>
        <color indexed="63"/>
      </top>
      <bottom style="mediumDashed"/>
    </border>
    <border>
      <left>
        <color indexed="63"/>
      </left>
      <right style="mediumDashed"/>
      <top>
        <color indexed="63"/>
      </top>
      <bottom style="mediumDashed"/>
    </border>
    <border>
      <left style="mediumDashed"/>
      <right style="mediumDashed"/>
      <top>
        <color indexed="63"/>
      </top>
      <bottom>
        <color indexed="63"/>
      </bottom>
    </border>
    <border>
      <left style="mediumDashed"/>
      <right style="mediumDashed"/>
      <top>
        <color indexed="63"/>
      </top>
      <bottom style="mediumDashed"/>
    </border>
    <border>
      <left style="mediumDashed"/>
      <right>
        <color indexed="63"/>
      </right>
      <top>
        <color indexed="63"/>
      </top>
      <bottom>
        <color indexed="63"/>
      </bottom>
    </border>
    <border>
      <left>
        <color indexed="63"/>
      </left>
      <right style="mediumDashed"/>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37" fontId="0" fillId="0" borderId="0" xfId="0" applyNumberFormat="1" applyAlignment="1">
      <alignment horizontal="right"/>
    </xf>
    <xf numFmtId="37" fontId="0" fillId="0" borderId="0" xfId="0" applyNumberFormat="1" applyAlignment="1">
      <alignment/>
    </xf>
    <xf numFmtId="37" fontId="1" fillId="0" borderId="0" xfId="0" applyNumberFormat="1" applyFont="1" applyAlignment="1">
      <alignment/>
    </xf>
    <xf numFmtId="37" fontId="4" fillId="0" borderId="0" xfId="0" applyNumberFormat="1" applyFont="1" applyAlignment="1">
      <alignment/>
    </xf>
    <xf numFmtId="14" fontId="5" fillId="0" borderId="0" xfId="0" applyNumberFormat="1" applyFont="1" applyAlignment="1">
      <alignment horizontal="right"/>
    </xf>
    <xf numFmtId="37" fontId="5" fillId="0" borderId="0" xfId="0" applyNumberFormat="1" applyFont="1" applyAlignment="1">
      <alignment horizontal="right"/>
    </xf>
    <xf numFmtId="37" fontId="5" fillId="0" borderId="0" xfId="0" applyNumberFormat="1" applyFont="1" applyAlignment="1">
      <alignment/>
    </xf>
    <xf numFmtId="37" fontId="5" fillId="0" borderId="0" xfId="0" applyNumberFormat="1" applyFont="1" applyBorder="1" applyAlignment="1">
      <alignment horizontal="right"/>
    </xf>
    <xf numFmtId="37" fontId="5" fillId="0" borderId="1" xfId="0" applyNumberFormat="1" applyFont="1" applyBorder="1" applyAlignment="1">
      <alignment horizontal="right"/>
    </xf>
    <xf numFmtId="37" fontId="5" fillId="0" borderId="1" xfId="0" applyNumberFormat="1" applyFont="1" applyBorder="1" applyAlignment="1">
      <alignment/>
    </xf>
    <xf numFmtId="14" fontId="5" fillId="0" borderId="0" xfId="0" applyNumberFormat="1" applyFont="1" applyAlignment="1">
      <alignment horizontal="center" wrapText="1"/>
    </xf>
    <xf numFmtId="14" fontId="5" fillId="0" borderId="2" xfId="0" applyNumberFormat="1" applyFont="1" applyBorder="1" applyAlignment="1">
      <alignment horizontal="right"/>
    </xf>
    <xf numFmtId="14" fontId="5" fillId="0" borderId="0" xfId="0" applyNumberFormat="1" applyFont="1" applyBorder="1" applyAlignment="1">
      <alignment/>
    </xf>
    <xf numFmtId="14" fontId="5" fillId="0" borderId="0" xfId="0" applyNumberFormat="1" applyFont="1" applyBorder="1" applyAlignment="1">
      <alignment horizontal="right"/>
    </xf>
    <xf numFmtId="37" fontId="5" fillId="0" borderId="3" xfId="0" applyNumberFormat="1" applyFont="1" applyBorder="1" applyAlignment="1">
      <alignment horizontal="right"/>
    </xf>
    <xf numFmtId="14" fontId="5" fillId="0" borderId="4" xfId="0" applyNumberFormat="1" applyFont="1" applyBorder="1" applyAlignment="1">
      <alignment horizontal="right"/>
    </xf>
    <xf numFmtId="37" fontId="5" fillId="0" borderId="5" xfId="0" applyNumberFormat="1" applyFont="1" applyBorder="1" applyAlignment="1">
      <alignment horizontal="right"/>
    </xf>
    <xf numFmtId="14" fontId="5" fillId="0" borderId="0" xfId="0" applyNumberFormat="1" applyFont="1" applyAlignment="1">
      <alignment/>
    </xf>
    <xf numFmtId="14" fontId="4" fillId="0" borderId="0" xfId="0" applyNumberFormat="1" applyFont="1" applyBorder="1" applyAlignment="1">
      <alignment horizontal="right"/>
    </xf>
    <xf numFmtId="14" fontId="5" fillId="0" borderId="0" xfId="0" applyNumberFormat="1" applyFont="1" applyBorder="1" applyAlignment="1">
      <alignment horizontal="center"/>
    </xf>
    <xf numFmtId="37" fontId="4" fillId="0" borderId="0" xfId="0" applyNumberFormat="1" applyFont="1" applyAlignment="1">
      <alignment horizontal="right"/>
    </xf>
    <xf numFmtId="37" fontId="6" fillId="0" borderId="0" xfId="0" applyNumberFormat="1" applyFont="1" applyAlignment="1">
      <alignment/>
    </xf>
    <xf numFmtId="37" fontId="6" fillId="0" borderId="0" xfId="0" applyNumberFormat="1" applyFont="1" applyAlignment="1">
      <alignment horizontal="center"/>
    </xf>
    <xf numFmtId="37" fontId="5" fillId="0" borderId="0" xfId="0" applyNumberFormat="1" applyFont="1" applyAlignment="1">
      <alignment horizontal="center"/>
    </xf>
    <xf numFmtId="37" fontId="5" fillId="0" borderId="0" xfId="0" applyNumberFormat="1" applyFont="1" applyAlignment="1">
      <alignment wrapText="1"/>
    </xf>
    <xf numFmtId="37" fontId="5" fillId="0" borderId="0" xfId="0" applyNumberFormat="1" applyFont="1" applyAlignment="1">
      <alignment horizontal="center" wrapText="1"/>
    </xf>
    <xf numFmtId="37" fontId="4" fillId="0" borderId="0" xfId="0" applyNumberFormat="1" applyFont="1" applyAlignment="1">
      <alignment horizontal="center"/>
    </xf>
    <xf numFmtId="37" fontId="4" fillId="0" borderId="0" xfId="0" applyNumberFormat="1" applyFont="1" applyAlignment="1">
      <alignment horizontal="center" wrapText="1"/>
    </xf>
    <xf numFmtId="37" fontId="4" fillId="0" borderId="6" xfId="0" applyNumberFormat="1" applyFont="1" applyBorder="1" applyAlignment="1">
      <alignment horizontal="center" wrapText="1"/>
    </xf>
    <xf numFmtId="37" fontId="5" fillId="0" borderId="6" xfId="0" applyNumberFormat="1" applyFont="1" applyBorder="1" applyAlignment="1">
      <alignment horizontal="right"/>
    </xf>
    <xf numFmtId="37" fontId="6" fillId="0" borderId="7" xfId="0" applyNumberFormat="1" applyFont="1" applyBorder="1" applyAlignment="1">
      <alignment/>
    </xf>
    <xf numFmtId="37" fontId="6" fillId="0" borderId="2" xfId="0" applyNumberFormat="1" applyFont="1" applyBorder="1" applyAlignment="1">
      <alignment horizontal="center"/>
    </xf>
    <xf numFmtId="37" fontId="5" fillId="0" borderId="2" xfId="0" applyNumberFormat="1" applyFont="1" applyBorder="1" applyAlignment="1">
      <alignment horizontal="right"/>
    </xf>
    <xf numFmtId="37" fontId="5" fillId="0" borderId="2" xfId="0" applyNumberFormat="1" applyFont="1" applyBorder="1" applyAlignment="1">
      <alignment/>
    </xf>
    <xf numFmtId="37" fontId="5" fillId="0" borderId="7" xfId="0" applyNumberFormat="1" applyFont="1" applyBorder="1" applyAlignment="1">
      <alignment horizontal="right"/>
    </xf>
    <xf numFmtId="37" fontId="5" fillId="0" borderId="6" xfId="0" applyNumberFormat="1" applyFont="1" applyBorder="1" applyAlignment="1">
      <alignment/>
    </xf>
    <xf numFmtId="37" fontId="5" fillId="0" borderId="0" xfId="0" applyNumberFormat="1" applyFont="1" applyBorder="1" applyAlignment="1">
      <alignment horizontal="center"/>
    </xf>
    <xf numFmtId="37" fontId="4" fillId="0" borderId="0" xfId="0" applyNumberFormat="1" applyFont="1" applyBorder="1" applyAlignment="1">
      <alignment/>
    </xf>
    <xf numFmtId="37" fontId="5" fillId="0" borderId="0" xfId="0" applyNumberFormat="1" applyFont="1" applyBorder="1" applyAlignment="1">
      <alignment/>
    </xf>
    <xf numFmtId="37" fontId="6" fillId="0" borderId="8" xfId="0" applyNumberFormat="1" applyFont="1" applyBorder="1" applyAlignment="1">
      <alignment/>
    </xf>
    <xf numFmtId="37" fontId="6" fillId="0" borderId="4" xfId="0" applyNumberFormat="1" applyFont="1" applyBorder="1" applyAlignment="1">
      <alignment horizontal="center"/>
    </xf>
    <xf numFmtId="37" fontId="5" fillId="0" borderId="4" xfId="0" applyNumberFormat="1" applyFont="1" applyBorder="1" applyAlignment="1">
      <alignment/>
    </xf>
    <xf numFmtId="37" fontId="5" fillId="0" borderId="8" xfId="0" applyNumberFormat="1" applyFont="1" applyBorder="1" applyAlignment="1">
      <alignment/>
    </xf>
    <xf numFmtId="37" fontId="5" fillId="0" borderId="9" xfId="0" applyNumberFormat="1" applyFont="1" applyBorder="1" applyAlignment="1">
      <alignment/>
    </xf>
    <xf numFmtId="37" fontId="5" fillId="0" borderId="5" xfId="0" applyNumberFormat="1" applyFont="1" applyBorder="1" applyAlignment="1">
      <alignment/>
    </xf>
    <xf numFmtId="37" fontId="5" fillId="0" borderId="3" xfId="0" applyNumberFormat="1" applyFont="1" applyBorder="1" applyAlignment="1">
      <alignment/>
    </xf>
    <xf numFmtId="37" fontId="6" fillId="0" borderId="0" xfId="0" applyNumberFormat="1" applyFont="1" applyBorder="1" applyAlignment="1">
      <alignment/>
    </xf>
    <xf numFmtId="37" fontId="6" fillId="0" borderId="0" xfId="0" applyNumberFormat="1" applyFont="1" applyBorder="1" applyAlignment="1">
      <alignment horizontal="center"/>
    </xf>
    <xf numFmtId="37" fontId="1" fillId="0" borderId="0" xfId="0" applyNumberFormat="1" applyFont="1" applyAlignment="1">
      <alignment horizontal="center"/>
    </xf>
    <xf numFmtId="37" fontId="0" fillId="0" borderId="0" xfId="0" applyNumberFormat="1" applyAlignment="1">
      <alignment horizontal="center"/>
    </xf>
    <xf numFmtId="37" fontId="0" fillId="0" borderId="3" xfId="0" applyNumberFormat="1" applyBorder="1" applyAlignment="1">
      <alignment/>
    </xf>
    <xf numFmtId="37" fontId="0" fillId="0" borderId="6" xfId="0" applyNumberFormat="1" applyBorder="1" applyAlignment="1">
      <alignment/>
    </xf>
    <xf numFmtId="37" fontId="0" fillId="0" borderId="0" xfId="0" applyNumberFormat="1" applyBorder="1" applyAlignment="1">
      <alignment/>
    </xf>
    <xf numFmtId="37" fontId="0" fillId="0" borderId="0" xfId="0" applyNumberFormat="1" applyFont="1" applyAlignment="1">
      <alignment/>
    </xf>
    <xf numFmtId="37" fontId="3" fillId="0" borderId="0" xfId="0" applyNumberFormat="1" applyFont="1" applyAlignment="1">
      <alignment/>
    </xf>
    <xf numFmtId="37" fontId="1" fillId="0" borderId="10" xfId="0" applyNumberFormat="1" applyFont="1" applyBorder="1" applyAlignment="1">
      <alignment horizontal="right"/>
    </xf>
    <xf numFmtId="37" fontId="1" fillId="0" borderId="0" xfId="0" applyNumberFormat="1" applyFont="1" applyBorder="1" applyAlignment="1">
      <alignment horizontal="right"/>
    </xf>
    <xf numFmtId="14" fontId="6" fillId="0" borderId="0" xfId="0" applyNumberFormat="1" applyFont="1" applyAlignment="1">
      <alignment horizontal="right"/>
    </xf>
    <xf numFmtId="14" fontId="6" fillId="0" borderId="0" xfId="0" applyNumberFormat="1" applyFont="1" applyAlignment="1">
      <alignment/>
    </xf>
    <xf numFmtId="14" fontId="4" fillId="0" borderId="2" xfId="0" applyNumberFormat="1" applyFont="1" applyBorder="1" applyAlignment="1">
      <alignment/>
    </xf>
    <xf numFmtId="14" fontId="4" fillId="0" borderId="0" xfId="0" applyNumberFormat="1" applyFont="1" applyBorder="1" applyAlignment="1">
      <alignment/>
    </xf>
    <xf numFmtId="14" fontId="5" fillId="0" borderId="4" xfId="0" applyNumberFormat="1" applyFont="1" applyBorder="1" applyAlignment="1">
      <alignment/>
    </xf>
    <xf numFmtId="14" fontId="5" fillId="0" borderId="2" xfId="0" applyNumberFormat="1" applyFont="1" applyBorder="1" applyAlignment="1">
      <alignment/>
    </xf>
    <xf numFmtId="14" fontId="5" fillId="0" borderId="0" xfId="0" applyNumberFormat="1" applyFont="1" applyBorder="1" applyAlignment="1" quotePrefix="1">
      <alignment horizontal="right"/>
    </xf>
    <xf numFmtId="1" fontId="6" fillId="0" borderId="0" xfId="0" applyNumberFormat="1" applyFont="1" applyAlignment="1">
      <alignment horizontal="center"/>
    </xf>
    <xf numFmtId="1" fontId="5" fillId="0" borderId="0" xfId="0" applyNumberFormat="1" applyFont="1" applyAlignment="1">
      <alignment horizontal="center"/>
    </xf>
    <xf numFmtId="1" fontId="5" fillId="0" borderId="0" xfId="0" applyNumberFormat="1" applyFont="1" applyAlignment="1">
      <alignment horizontal="center" wrapText="1"/>
    </xf>
    <xf numFmtId="1" fontId="6" fillId="0" borderId="2" xfId="0" applyNumberFormat="1" applyFont="1" applyBorder="1" applyAlignment="1">
      <alignment horizontal="center"/>
    </xf>
    <xf numFmtId="1" fontId="5" fillId="0" borderId="0" xfId="0" applyNumberFormat="1" applyFont="1" applyBorder="1" applyAlignment="1">
      <alignment horizontal="center"/>
    </xf>
    <xf numFmtId="1" fontId="6" fillId="0" borderId="4" xfId="0" applyNumberFormat="1" applyFont="1" applyBorder="1" applyAlignment="1">
      <alignment horizontal="center"/>
    </xf>
    <xf numFmtId="1" fontId="5" fillId="0" borderId="0" xfId="0" applyNumberFormat="1" applyFont="1" applyBorder="1" applyAlignment="1" quotePrefix="1">
      <alignment horizontal="center"/>
    </xf>
    <xf numFmtId="1" fontId="6" fillId="0" borderId="0" xfId="0" applyNumberFormat="1" applyFont="1" applyBorder="1" applyAlignment="1">
      <alignment horizontal="center"/>
    </xf>
    <xf numFmtId="37" fontId="0" fillId="0" borderId="11" xfId="0" applyNumberFormat="1" applyBorder="1" applyAlignment="1">
      <alignment/>
    </xf>
    <xf numFmtId="37" fontId="0" fillId="0" borderId="12" xfId="0" applyNumberFormat="1" applyBorder="1" applyAlignment="1">
      <alignment/>
    </xf>
    <xf numFmtId="37" fontId="0" fillId="0" borderId="13" xfId="0" applyNumberFormat="1" applyBorder="1" applyAlignment="1">
      <alignment/>
    </xf>
    <xf numFmtId="37" fontId="0" fillId="0" borderId="14" xfId="0" applyNumberFormat="1" applyBorder="1" applyAlignment="1">
      <alignment/>
    </xf>
    <xf numFmtId="37" fontId="0" fillId="0" borderId="10" xfId="0" applyNumberFormat="1" applyBorder="1" applyAlignment="1">
      <alignment/>
    </xf>
    <xf numFmtId="37" fontId="0" fillId="0" borderId="15" xfId="0" applyNumberFormat="1" applyBorder="1" applyAlignment="1">
      <alignment/>
    </xf>
    <xf numFmtId="37" fontId="5" fillId="0" borderId="14" xfId="0" applyNumberFormat="1" applyFont="1" applyBorder="1" applyAlignment="1">
      <alignment/>
    </xf>
    <xf numFmtId="37" fontId="5" fillId="0" borderId="15" xfId="0" applyNumberFormat="1" applyFont="1" applyBorder="1" applyAlignment="1">
      <alignment/>
    </xf>
    <xf numFmtId="37" fontId="5" fillId="0" borderId="16" xfId="0" applyNumberFormat="1" applyFont="1" applyBorder="1" applyAlignment="1">
      <alignment/>
    </xf>
    <xf numFmtId="37" fontId="5" fillId="0" borderId="0" xfId="0" applyNumberFormat="1" applyFont="1" applyAlignment="1">
      <alignment/>
    </xf>
    <xf numFmtId="0" fontId="0" fillId="0" borderId="14" xfId="0" applyBorder="1" applyAlignment="1">
      <alignment/>
    </xf>
    <xf numFmtId="0" fontId="0" fillId="0" borderId="15" xfId="0" applyBorder="1" applyAlignment="1">
      <alignment/>
    </xf>
    <xf numFmtId="0" fontId="0" fillId="0" borderId="10" xfId="0" applyBorder="1" applyAlignment="1">
      <alignment/>
    </xf>
    <xf numFmtId="0" fontId="0" fillId="0" borderId="6" xfId="0" applyBorder="1" applyAlignment="1">
      <alignment/>
    </xf>
    <xf numFmtId="0" fontId="0" fillId="0" borderId="0" xfId="0" applyBorder="1" applyAlignment="1">
      <alignment/>
    </xf>
    <xf numFmtId="0" fontId="1" fillId="0" borderId="14" xfId="0" applyFont="1" applyBorder="1" applyAlignment="1">
      <alignment horizontal="center"/>
    </xf>
    <xf numFmtId="0" fontId="1" fillId="0" borderId="10" xfId="0" applyFont="1" applyBorder="1" applyAlignment="1">
      <alignment horizontal="center"/>
    </xf>
    <xf numFmtId="0" fontId="1" fillId="0" borderId="15" xfId="0" applyFont="1" applyBorder="1" applyAlignment="1">
      <alignment horizontal="center"/>
    </xf>
    <xf numFmtId="0" fontId="1" fillId="0" borderId="6" xfId="0" applyFont="1" applyBorder="1" applyAlignment="1">
      <alignment horizontal="center"/>
    </xf>
    <xf numFmtId="0" fontId="0" fillId="0" borderId="0" xfId="0" applyBorder="1" applyAlignment="1">
      <alignment horizontal="center"/>
    </xf>
    <xf numFmtId="0" fontId="1" fillId="0" borderId="3" xfId="0" applyFont="1" applyBorder="1" applyAlignment="1">
      <alignment horizontal="center"/>
    </xf>
    <xf numFmtId="0" fontId="7" fillId="0" borderId="0" xfId="0" applyFont="1" applyAlignment="1">
      <alignment horizontal="center"/>
    </xf>
    <xf numFmtId="0" fontId="7" fillId="0" borderId="0" xfId="0" applyFont="1" applyAlignment="1">
      <alignment/>
    </xf>
    <xf numFmtId="0" fontId="1" fillId="0" borderId="0" xfId="0" applyFont="1" applyAlignment="1">
      <alignment horizontal="center"/>
    </xf>
    <xf numFmtId="0" fontId="1" fillId="0" borderId="15" xfId="0" applyFont="1" applyBorder="1" applyAlignment="1">
      <alignment horizontal="center" wrapText="1"/>
    </xf>
    <xf numFmtId="0" fontId="1" fillId="0" borderId="0" xfId="0" applyFont="1" applyBorder="1" applyAlignment="1">
      <alignment horizontal="center"/>
    </xf>
    <xf numFmtId="0" fontId="0" fillId="0" borderId="17" xfId="0" applyBorder="1" applyAlignment="1">
      <alignment/>
    </xf>
    <xf numFmtId="0" fontId="0" fillId="0" borderId="2" xfId="0" applyBorder="1" applyAlignment="1">
      <alignment/>
    </xf>
    <xf numFmtId="0" fontId="0" fillId="0" borderId="18" xfId="0" applyBorder="1" applyAlignment="1">
      <alignment/>
    </xf>
    <xf numFmtId="0" fontId="1" fillId="0" borderId="7" xfId="0" applyFont="1" applyBorder="1" applyAlignment="1">
      <alignment/>
    </xf>
    <xf numFmtId="0" fontId="0" fillId="0" borderId="5" xfId="0" applyBorder="1" applyAlignment="1">
      <alignment/>
    </xf>
    <xf numFmtId="0" fontId="1" fillId="0" borderId="0" xfId="0" applyFont="1" applyAlignment="1">
      <alignment/>
    </xf>
    <xf numFmtId="0" fontId="0" fillId="0" borderId="7" xfId="0" applyBorder="1" applyAlignment="1">
      <alignment/>
    </xf>
    <xf numFmtId="0" fontId="0" fillId="0" borderId="0" xfId="0" applyFont="1" applyAlignment="1">
      <alignment/>
    </xf>
    <xf numFmtId="0" fontId="0" fillId="0" borderId="3" xfId="0" applyBorder="1" applyAlignment="1">
      <alignment/>
    </xf>
    <xf numFmtId="0" fontId="0" fillId="0" borderId="0" xfId="0" applyFont="1" applyAlignment="1">
      <alignment horizontal="center"/>
    </xf>
    <xf numFmtId="0" fontId="0" fillId="0" borderId="3" xfId="0" applyFont="1" applyBorder="1" applyAlignment="1">
      <alignment/>
    </xf>
    <xf numFmtId="0" fontId="3" fillId="0" borderId="0" xfId="0" applyFont="1" applyAlignment="1">
      <alignment/>
    </xf>
    <xf numFmtId="0" fontId="2" fillId="0" borderId="0" xfId="0" applyFont="1" applyAlignment="1">
      <alignment/>
    </xf>
    <xf numFmtId="165" fontId="0" fillId="0" borderId="0" xfId="0" applyNumberFormat="1" applyFont="1" applyAlignment="1">
      <alignment horizontal="center"/>
    </xf>
    <xf numFmtId="38" fontId="0" fillId="0" borderId="0" xfId="0" applyNumberFormat="1" applyAlignment="1">
      <alignment/>
    </xf>
    <xf numFmtId="38" fontId="0" fillId="0" borderId="19" xfId="0" applyNumberFormat="1" applyBorder="1" applyAlignment="1">
      <alignment/>
    </xf>
    <xf numFmtId="0" fontId="0" fillId="0" borderId="19" xfId="0" applyFont="1" applyBorder="1" applyAlignment="1">
      <alignment horizontal="center"/>
    </xf>
    <xf numFmtId="38" fontId="1" fillId="0" borderId="0" xfId="0" applyNumberFormat="1" applyFont="1" applyAlignment="1">
      <alignment/>
    </xf>
    <xf numFmtId="166" fontId="0" fillId="0" borderId="0" xfId="15" applyNumberFormat="1" applyAlignment="1">
      <alignment horizontal="right"/>
    </xf>
    <xf numFmtId="0" fontId="0" fillId="0" borderId="0" xfId="0" applyFill="1" applyAlignment="1">
      <alignment/>
    </xf>
    <xf numFmtId="37" fontId="0" fillId="0" borderId="0" xfId="0" applyNumberFormat="1" applyFill="1" applyAlignment="1">
      <alignment/>
    </xf>
    <xf numFmtId="37" fontId="1" fillId="0" borderId="0" xfId="0" applyNumberFormat="1" applyFont="1" applyFill="1" applyAlignment="1">
      <alignment/>
    </xf>
    <xf numFmtId="166" fontId="0" fillId="0" borderId="0" xfId="15" applyNumberFormat="1" applyFill="1" applyAlignment="1">
      <alignment horizontal="right"/>
    </xf>
    <xf numFmtId="166" fontId="0" fillId="0" borderId="0" xfId="15" applyNumberFormat="1" applyFont="1" applyFill="1" applyAlignment="1">
      <alignment horizontal="right"/>
    </xf>
    <xf numFmtId="165" fontId="0" fillId="0" borderId="0" xfId="0" applyNumberFormat="1" applyFont="1" applyFill="1" applyAlignment="1">
      <alignment horizontal="center"/>
    </xf>
    <xf numFmtId="37" fontId="0" fillId="0" borderId="0" xfId="0" applyNumberFormat="1" applyFont="1" applyFill="1" applyAlignment="1">
      <alignment/>
    </xf>
    <xf numFmtId="165" fontId="0" fillId="0" borderId="0" xfId="0" applyNumberFormat="1" applyAlignment="1">
      <alignment horizontal="center"/>
    </xf>
    <xf numFmtId="166" fontId="0" fillId="0" borderId="0" xfId="15" applyNumberFormat="1" applyFill="1" applyAlignment="1">
      <alignment/>
    </xf>
    <xf numFmtId="38" fontId="1" fillId="0" borderId="0" xfId="0" applyNumberFormat="1" applyFont="1" applyAlignment="1">
      <alignment horizontal="center"/>
    </xf>
    <xf numFmtId="38" fontId="0" fillId="0" borderId="0" xfId="0" applyNumberFormat="1" applyAlignment="1">
      <alignment horizontal="center"/>
    </xf>
    <xf numFmtId="0" fontId="0" fillId="0" borderId="0" xfId="0" applyAlignment="1">
      <alignment horizontal="center"/>
    </xf>
    <xf numFmtId="37" fontId="4" fillId="0" borderId="0" xfId="0" applyNumberFormat="1" applyFont="1" applyAlignment="1">
      <alignment horizontal="center"/>
    </xf>
    <xf numFmtId="37" fontId="5" fillId="0" borderId="0" xfId="0" applyNumberFormat="1" applyFont="1" applyBorder="1" applyAlignment="1">
      <alignment horizontal="center"/>
    </xf>
    <xf numFmtId="14" fontId="5" fillId="0" borderId="0" xfId="0" applyNumberFormat="1" applyFont="1" applyBorder="1" applyAlignment="1">
      <alignment horizontal="center"/>
    </xf>
    <xf numFmtId="37" fontId="6" fillId="0" borderId="0" xfId="0" applyNumberFormat="1" applyFont="1" applyAlignment="1">
      <alignment horizontal="center"/>
    </xf>
    <xf numFmtId="37" fontId="5" fillId="0" borderId="0" xfId="0" applyNumberFormat="1" applyFont="1" applyAlignment="1">
      <alignment horizontal="center"/>
    </xf>
    <xf numFmtId="0" fontId="8" fillId="2" borderId="0" xfId="0" applyFont="1" applyFill="1" applyAlignment="1">
      <alignment horizontal="center"/>
    </xf>
    <xf numFmtId="37" fontId="3" fillId="0" borderId="0" xfId="0" applyNumberFormat="1" applyFont="1" applyAlignment="1">
      <alignment horizontal="center"/>
    </xf>
    <xf numFmtId="37" fontId="1" fillId="0" borderId="20" xfId="0" applyNumberFormat="1" applyFont="1" applyBorder="1" applyAlignment="1">
      <alignment horizontal="center"/>
    </xf>
    <xf numFmtId="37" fontId="1" fillId="0" borderId="21" xfId="0" applyNumberFormat="1" applyFont="1" applyBorder="1" applyAlignment="1">
      <alignment horizontal="center"/>
    </xf>
    <xf numFmtId="37" fontId="1" fillId="0" borderId="22" xfId="0" applyNumberFormat="1" applyFont="1" applyBorder="1" applyAlignment="1">
      <alignment/>
    </xf>
    <xf numFmtId="37" fontId="1" fillId="0" borderId="23" xfId="0" applyNumberFormat="1" applyFont="1" applyBorder="1" applyAlignment="1">
      <alignment/>
    </xf>
    <xf numFmtId="166" fontId="1" fillId="0" borderId="22" xfId="15" applyNumberFormat="1" applyFont="1" applyBorder="1" applyAlignment="1">
      <alignment horizontal="right"/>
    </xf>
    <xf numFmtId="37" fontId="1" fillId="0" borderId="23" xfId="0" applyNumberFormat="1" applyFont="1" applyBorder="1" applyAlignment="1">
      <alignment horizontal="center"/>
    </xf>
    <xf numFmtId="166" fontId="1" fillId="0" borderId="24" xfId="15" applyNumberFormat="1" applyFont="1" applyFill="1" applyBorder="1" applyAlignment="1">
      <alignment horizontal="right"/>
    </xf>
    <xf numFmtId="166" fontId="1" fillId="0" borderId="25" xfId="15"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F1"/>
    </sheetView>
  </sheetViews>
  <sheetFormatPr defaultColWidth="9.00390625" defaultRowHeight="12.75"/>
  <cols>
    <col min="1" max="1" width="15.625" style="7" bestFit="1" customWidth="1"/>
    <col min="2" max="2" width="11.00390625" style="7" bestFit="1" customWidth="1"/>
    <col min="3" max="3" width="11.625" style="7" bestFit="1" customWidth="1"/>
    <col min="4" max="4" width="8.125" style="7" bestFit="1"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s="130" t="s">
        <v>106</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2131125.7682246794</v>
      </c>
      <c r="C6" s="6">
        <v>1166830.8535557282</v>
      </c>
      <c r="D6" s="6">
        <v>10247.644886258833</v>
      </c>
      <c r="E6" s="6">
        <v>0</v>
      </c>
      <c r="F6" s="6">
        <f aca="true" t="shared" si="0" ref="F6:F21">SUM(B6:E6)</f>
        <v>3308204.2666666666</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4246637</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0</v>
      </c>
    </row>
    <row r="14" spans="1:9" ht="12.75">
      <c r="A14" s="39" t="s">
        <v>20</v>
      </c>
      <c r="B14" s="6">
        <v>0</v>
      </c>
      <c r="C14" s="6">
        <v>0</v>
      </c>
      <c r="D14" s="6">
        <v>0</v>
      </c>
      <c r="E14" s="6">
        <v>0</v>
      </c>
      <c r="F14" s="6">
        <f t="shared" si="0"/>
        <v>0</v>
      </c>
      <c r="H14" s="7" t="s">
        <v>21</v>
      </c>
      <c r="I14" s="8">
        <v>0</v>
      </c>
    </row>
    <row r="15" spans="1:9" ht="12.75">
      <c r="A15" s="39" t="s">
        <v>22</v>
      </c>
      <c r="B15" s="6">
        <v>0</v>
      </c>
      <c r="C15" s="6">
        <v>0</v>
      </c>
      <c r="D15" s="6">
        <v>0</v>
      </c>
      <c r="E15" s="6">
        <v>0</v>
      </c>
      <c r="F15" s="6">
        <f t="shared" si="0"/>
        <v>0</v>
      </c>
      <c r="H15" s="7" t="s">
        <v>23</v>
      </c>
      <c r="I15" s="8">
        <v>183366.26666666666</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0</v>
      </c>
    </row>
    <row r="19" spans="1:9" ht="12.75">
      <c r="A19" s="39" t="s">
        <v>29</v>
      </c>
      <c r="B19" s="6">
        <v>0</v>
      </c>
      <c r="C19" s="6">
        <v>0</v>
      </c>
      <c r="D19" s="6">
        <v>0</v>
      </c>
      <c r="E19" s="6">
        <v>0</v>
      </c>
      <c r="F19" s="6">
        <f t="shared" si="0"/>
        <v>0</v>
      </c>
      <c r="H19" s="7" t="s">
        <v>30</v>
      </c>
      <c r="I19" s="8">
        <v>-529679</v>
      </c>
    </row>
    <row r="20" spans="1:9" ht="12.75">
      <c r="A20" s="39" t="s">
        <v>31</v>
      </c>
      <c r="B20" s="6">
        <v>0</v>
      </c>
      <c r="C20" s="6">
        <v>0</v>
      </c>
      <c r="D20" s="6">
        <v>0</v>
      </c>
      <c r="E20" s="6">
        <v>0</v>
      </c>
      <c r="F20" s="6">
        <f t="shared" si="0"/>
        <v>0</v>
      </c>
      <c r="H20" s="7" t="s">
        <v>32</v>
      </c>
      <c r="I20" s="8" t="s">
        <v>0</v>
      </c>
    </row>
    <row r="21" spans="1:9" ht="12.75">
      <c r="A21" s="39" t="s">
        <v>33</v>
      </c>
      <c r="B21" s="6">
        <v>0</v>
      </c>
      <c r="C21" s="6">
        <v>0</v>
      </c>
      <c r="D21" s="6">
        <v>0</v>
      </c>
      <c r="E21" s="6">
        <v>0</v>
      </c>
      <c r="F21" s="6">
        <f t="shared" si="0"/>
        <v>0</v>
      </c>
      <c r="H21" s="7" t="s">
        <v>34</v>
      </c>
      <c r="I21" s="8">
        <v>713876</v>
      </c>
    </row>
    <row r="22" spans="1:9" ht="12.75">
      <c r="A22" s="39" t="s">
        <v>35</v>
      </c>
      <c r="B22" s="6">
        <v>0</v>
      </c>
      <c r="C22" s="6">
        <v>0</v>
      </c>
      <c r="D22" s="6">
        <v>0</v>
      </c>
      <c r="E22" s="6">
        <v>0</v>
      </c>
      <c r="F22" s="6">
        <f aca="true" t="shared" si="1" ref="F22:F37">SUM(B22:E22)</f>
        <v>0</v>
      </c>
      <c r="H22" s="7" t="s">
        <v>36</v>
      </c>
      <c r="I22" s="8" t="s">
        <v>0</v>
      </c>
    </row>
    <row r="23" spans="1:9" ht="12.75">
      <c r="A23" s="39" t="s">
        <v>37</v>
      </c>
      <c r="B23" s="6">
        <v>0</v>
      </c>
      <c r="C23" s="6">
        <v>0</v>
      </c>
      <c r="D23" s="6">
        <v>0</v>
      </c>
      <c r="E23" s="6">
        <v>0</v>
      </c>
      <c r="F23" s="6">
        <f t="shared" si="1"/>
        <v>0</v>
      </c>
      <c r="H23" s="7" t="s">
        <v>38</v>
      </c>
      <c r="I23" s="8">
        <v>937602</v>
      </c>
    </row>
    <row r="24" spans="1:6" ht="12.75">
      <c r="A24" s="39" t="s">
        <v>39</v>
      </c>
      <c r="B24" s="6">
        <v>0</v>
      </c>
      <c r="C24" s="6">
        <v>0</v>
      </c>
      <c r="D24" s="6">
        <v>0</v>
      </c>
      <c r="E24" s="6">
        <v>0</v>
      </c>
      <c r="F24" s="6">
        <f t="shared" si="1"/>
        <v>0</v>
      </c>
    </row>
    <row r="25" spans="1:9" ht="12.75">
      <c r="A25" s="39" t="s">
        <v>40</v>
      </c>
      <c r="B25" s="6">
        <v>0</v>
      </c>
      <c r="C25" s="6">
        <v>0</v>
      </c>
      <c r="D25" s="6">
        <v>0</v>
      </c>
      <c r="E25" s="6">
        <v>0</v>
      </c>
      <c r="F25" s="6">
        <f t="shared" si="1"/>
        <v>0</v>
      </c>
      <c r="H25" s="7" t="s">
        <v>41</v>
      </c>
      <c r="I25" s="8">
        <f>SUM(I10:I15)-SUM(I18:I23)</f>
        <v>3308204.2666666666</v>
      </c>
    </row>
    <row r="26" spans="1:9" ht="12.75">
      <c r="A26" s="39" t="s">
        <v>42</v>
      </c>
      <c r="B26" s="6">
        <v>0</v>
      </c>
      <c r="C26" s="6">
        <v>0</v>
      </c>
      <c r="D26" s="6">
        <v>0</v>
      </c>
      <c r="E26" s="6">
        <v>0</v>
      </c>
      <c r="F26" s="6">
        <f t="shared" si="1"/>
        <v>0</v>
      </c>
      <c r="H26" s="7" t="s">
        <v>43</v>
      </c>
      <c r="I26" s="8">
        <f>+F60</f>
        <v>3308204.2666666666</v>
      </c>
    </row>
    <row r="27" spans="1:9" ht="12.75">
      <c r="A27" s="39" t="s">
        <v>44</v>
      </c>
      <c r="B27" s="6">
        <v>0</v>
      </c>
      <c r="C27" s="6">
        <v>0</v>
      </c>
      <c r="D27" s="6">
        <v>0</v>
      </c>
      <c r="E27" s="6">
        <v>0</v>
      </c>
      <c r="F27" s="6">
        <f t="shared" si="1"/>
        <v>0</v>
      </c>
      <c r="I27" s="6"/>
    </row>
    <row r="28" spans="1:9" ht="12.75">
      <c r="A28" s="39" t="s">
        <v>45</v>
      </c>
      <c r="B28" s="6">
        <v>0</v>
      </c>
      <c r="C28" s="6">
        <v>0</v>
      </c>
      <c r="D28" s="6">
        <v>0</v>
      </c>
      <c r="E28" s="6">
        <v>0</v>
      </c>
      <c r="F28" s="6">
        <f t="shared" si="1"/>
        <v>0</v>
      </c>
      <c r="I28" s="6"/>
    </row>
    <row r="29" spans="1:6" ht="12.75">
      <c r="A29" s="39" t="s">
        <v>46</v>
      </c>
      <c r="B29" s="6">
        <v>0</v>
      </c>
      <c r="C29" s="6">
        <v>0</v>
      </c>
      <c r="D29" s="6">
        <v>0</v>
      </c>
      <c r="E29" s="6">
        <v>0</v>
      </c>
      <c r="F29" s="6">
        <f t="shared" si="1"/>
        <v>0</v>
      </c>
    </row>
    <row r="30" spans="1:6" ht="12.75">
      <c r="A30" s="39" t="s">
        <v>47</v>
      </c>
      <c r="B30" s="6">
        <v>0</v>
      </c>
      <c r="C30" s="6">
        <v>0</v>
      </c>
      <c r="D30" s="6">
        <v>0</v>
      </c>
      <c r="E30" s="6">
        <v>0</v>
      </c>
      <c r="F30" s="6">
        <f t="shared" si="1"/>
        <v>0</v>
      </c>
    </row>
    <row r="31" spans="1:6" ht="12.75">
      <c r="A31" s="39" t="s">
        <v>48</v>
      </c>
      <c r="B31" s="6">
        <v>0</v>
      </c>
      <c r="C31" s="6">
        <v>0</v>
      </c>
      <c r="D31" s="6">
        <v>0</v>
      </c>
      <c r="E31" s="6">
        <v>0</v>
      </c>
      <c r="F31" s="6">
        <f t="shared" si="1"/>
        <v>0</v>
      </c>
    </row>
    <row r="32" spans="1:6" ht="12.75">
      <c r="A32" s="39" t="s">
        <v>49</v>
      </c>
      <c r="B32" s="6">
        <v>0</v>
      </c>
      <c r="C32" s="6">
        <v>0</v>
      </c>
      <c r="D32" s="6">
        <v>0</v>
      </c>
      <c r="E32" s="6">
        <v>0</v>
      </c>
      <c r="F32" s="6">
        <f t="shared" si="1"/>
        <v>0</v>
      </c>
    </row>
    <row r="33" spans="1:6" ht="12.75">
      <c r="A33" s="39" t="s">
        <v>50</v>
      </c>
      <c r="B33" s="6">
        <v>0</v>
      </c>
      <c r="C33" s="6">
        <v>0</v>
      </c>
      <c r="D33" s="6">
        <v>0</v>
      </c>
      <c r="E33" s="6">
        <v>0</v>
      </c>
      <c r="F33" s="6">
        <f t="shared" si="1"/>
        <v>0</v>
      </c>
    </row>
    <row r="34" spans="1:6" ht="12.75">
      <c r="A34" s="39" t="s">
        <v>51</v>
      </c>
      <c r="B34" s="6">
        <v>0</v>
      </c>
      <c r="C34" s="6">
        <v>0</v>
      </c>
      <c r="D34" s="6">
        <v>0</v>
      </c>
      <c r="E34" s="6">
        <v>0</v>
      </c>
      <c r="F34" s="6">
        <f t="shared" si="1"/>
        <v>0</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0</v>
      </c>
      <c r="C37" s="6">
        <v>0</v>
      </c>
      <c r="D37" s="6">
        <v>0</v>
      </c>
      <c r="E37" s="6">
        <v>0</v>
      </c>
      <c r="F37" s="6">
        <f t="shared" si="1"/>
        <v>0</v>
      </c>
    </row>
    <row r="38" spans="1:6" ht="12.75">
      <c r="A38" s="39" t="s">
        <v>55</v>
      </c>
      <c r="B38" s="6">
        <v>0</v>
      </c>
      <c r="C38" s="6">
        <v>0</v>
      </c>
      <c r="D38" s="6">
        <v>0</v>
      </c>
      <c r="E38" s="6">
        <v>0</v>
      </c>
      <c r="F38" s="6">
        <f aca="true" t="shared" si="2" ref="F38:F53">SUM(B38:E38)</f>
        <v>0</v>
      </c>
    </row>
    <row r="39" spans="1:6" ht="12.75">
      <c r="A39" s="39" t="s">
        <v>56</v>
      </c>
      <c r="B39" s="6">
        <v>0</v>
      </c>
      <c r="C39" s="6">
        <v>0</v>
      </c>
      <c r="D39" s="6">
        <v>0</v>
      </c>
      <c r="E39" s="6">
        <v>0</v>
      </c>
      <c r="F39" s="6">
        <f t="shared" si="2"/>
        <v>0</v>
      </c>
    </row>
    <row r="40" spans="1:6" ht="12.75">
      <c r="A40" s="39" t="s">
        <v>57</v>
      </c>
      <c r="B40" s="6">
        <v>0</v>
      </c>
      <c r="C40" s="6">
        <v>0</v>
      </c>
      <c r="D40" s="6">
        <v>0</v>
      </c>
      <c r="E40" s="6">
        <v>0</v>
      </c>
      <c r="F40" s="6">
        <f t="shared" si="2"/>
        <v>0</v>
      </c>
    </row>
    <row r="41" spans="1:6" ht="12.75">
      <c r="A41" s="39" t="s">
        <v>58</v>
      </c>
      <c r="B41" s="6">
        <v>0</v>
      </c>
      <c r="C41" s="6">
        <v>0</v>
      </c>
      <c r="D41" s="6">
        <v>0</v>
      </c>
      <c r="E41" s="6">
        <v>0</v>
      </c>
      <c r="F41" s="6">
        <f t="shared" si="2"/>
        <v>0</v>
      </c>
    </row>
    <row r="42" spans="1:6" ht="12.75">
      <c r="A42" s="39" t="s">
        <v>59</v>
      </c>
      <c r="B42" s="6">
        <v>0</v>
      </c>
      <c r="C42" s="6">
        <v>0</v>
      </c>
      <c r="D42" s="6">
        <v>0</v>
      </c>
      <c r="E42" s="6">
        <v>0</v>
      </c>
      <c r="F42" s="6">
        <f t="shared" si="2"/>
        <v>0</v>
      </c>
    </row>
    <row r="43" spans="1:6" ht="12.75">
      <c r="A43" s="39" t="s">
        <v>60</v>
      </c>
      <c r="B43" s="6">
        <v>0</v>
      </c>
      <c r="C43" s="6">
        <v>0</v>
      </c>
      <c r="D43" s="6">
        <v>0</v>
      </c>
      <c r="E43" s="6">
        <v>0</v>
      </c>
      <c r="F43" s="6">
        <f t="shared" si="2"/>
        <v>0</v>
      </c>
    </row>
    <row r="44" spans="1:6" ht="12.75">
      <c r="A44" s="39" t="s">
        <v>61</v>
      </c>
      <c r="B44" s="6">
        <v>0</v>
      </c>
      <c r="C44" s="6">
        <v>0</v>
      </c>
      <c r="D44" s="6">
        <v>0</v>
      </c>
      <c r="E44" s="6">
        <v>0</v>
      </c>
      <c r="F44" s="6">
        <f t="shared" si="2"/>
        <v>0</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0</v>
      </c>
      <c r="C47" s="6">
        <v>0</v>
      </c>
      <c r="D47" s="6">
        <v>0</v>
      </c>
      <c r="E47" s="6">
        <v>0</v>
      </c>
      <c r="F47" s="6">
        <f t="shared" si="2"/>
        <v>0</v>
      </c>
    </row>
    <row r="48" spans="1:6" ht="12.75">
      <c r="A48" s="39" t="s">
        <v>65</v>
      </c>
      <c r="B48" s="6">
        <v>0</v>
      </c>
      <c r="C48" s="6">
        <v>0</v>
      </c>
      <c r="D48" s="6">
        <v>0</v>
      </c>
      <c r="E48" s="6">
        <v>0</v>
      </c>
      <c r="F48" s="6">
        <f t="shared" si="2"/>
        <v>0</v>
      </c>
    </row>
    <row r="49" spans="1:6" ht="12.75">
      <c r="A49" s="39" t="s">
        <v>66</v>
      </c>
      <c r="B49" s="6">
        <v>0</v>
      </c>
      <c r="C49" s="6">
        <v>0</v>
      </c>
      <c r="D49" s="6">
        <v>0</v>
      </c>
      <c r="E49" s="6">
        <v>0</v>
      </c>
      <c r="F49" s="6">
        <f t="shared" si="2"/>
        <v>0</v>
      </c>
    </row>
    <row r="50" spans="1:6" ht="12.75">
      <c r="A50" s="39" t="s">
        <v>67</v>
      </c>
      <c r="B50" s="6">
        <v>0</v>
      </c>
      <c r="C50" s="6">
        <v>0</v>
      </c>
      <c r="D50" s="6">
        <v>0</v>
      </c>
      <c r="E50" s="6">
        <v>0</v>
      </c>
      <c r="F50" s="6">
        <f t="shared" si="2"/>
        <v>0</v>
      </c>
    </row>
    <row r="51" spans="1:6" ht="12.75">
      <c r="A51" s="39" t="s">
        <v>68</v>
      </c>
      <c r="B51" s="6">
        <v>0</v>
      </c>
      <c r="C51" s="6">
        <v>0</v>
      </c>
      <c r="D51" s="6">
        <v>0</v>
      </c>
      <c r="E51" s="6">
        <v>0</v>
      </c>
      <c r="F51" s="6">
        <f t="shared" si="2"/>
        <v>0</v>
      </c>
    </row>
    <row r="52" spans="1:6" ht="12.75">
      <c r="A52" s="39" t="s">
        <v>69</v>
      </c>
      <c r="B52" s="6">
        <v>0</v>
      </c>
      <c r="C52" s="6">
        <v>0</v>
      </c>
      <c r="D52" s="6">
        <v>0</v>
      </c>
      <c r="E52" s="6">
        <v>0</v>
      </c>
      <c r="F52" s="6">
        <f t="shared" si="2"/>
        <v>0</v>
      </c>
    </row>
    <row r="53" spans="1:6" ht="12.75">
      <c r="A53" s="39" t="s">
        <v>70</v>
      </c>
      <c r="B53" s="6">
        <v>0</v>
      </c>
      <c r="C53" s="6">
        <v>0</v>
      </c>
      <c r="D53" s="6">
        <v>0</v>
      </c>
      <c r="E53" s="6">
        <v>0</v>
      </c>
      <c r="F53" s="6">
        <f t="shared" si="2"/>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2131125.7682246794</v>
      </c>
      <c r="C60" s="6">
        <f>SUM(C6:C58)</f>
        <v>1166830.8535557282</v>
      </c>
      <c r="D60" s="6">
        <f>SUM(D6:D58)</f>
        <v>10247.644886258833</v>
      </c>
      <c r="E60" s="6">
        <f>SUM(E6:E58)</f>
        <v>0</v>
      </c>
      <c r="F60" s="6">
        <f>SUM(F6:F58)</f>
        <v>3308204.2666666666</v>
      </c>
    </row>
    <row r="61" spans="2:9" ht="13.5" thickBot="1">
      <c r="B61" s="9"/>
      <c r="C61" s="9"/>
      <c r="D61" s="9"/>
      <c r="E61" s="9"/>
      <c r="F61" s="9"/>
      <c r="G61" s="10"/>
      <c r="H61" s="10"/>
      <c r="I61" s="9"/>
    </row>
    <row r="62" ht="12.75">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Italic"Alabama Life Insurance Company&amp;R&amp;"Geneva,Bold"UNAUDITED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10.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bestFit="1" customWidth="1"/>
    <col min="2" max="2" width="12.00390625" style="7" customWidth="1"/>
    <col min="3" max="3" width="11.625" style="7" bestFit="1" customWidth="1"/>
    <col min="4" max="4" width="11.50390625" style="7"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s="130" t="s">
        <v>281</v>
      </c>
      <c r="B1" s="130"/>
      <c r="C1" s="130"/>
      <c r="D1" s="130"/>
      <c r="E1" s="130"/>
      <c r="F1" s="130"/>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0</v>
      </c>
      <c r="E6" s="6">
        <v>0</v>
      </c>
      <c r="F6" s="6">
        <f aca="true" t="shared" si="0" ref="F6:F53">SUM(B6:E6)</f>
        <v>0</v>
      </c>
      <c r="H6" s="7" t="s">
        <v>8</v>
      </c>
      <c r="I6" s="8" t="s">
        <v>0</v>
      </c>
    </row>
    <row r="7" spans="1:6" ht="12" customHeight="1">
      <c r="A7" s="39" t="s">
        <v>9</v>
      </c>
      <c r="B7" s="6">
        <v>0</v>
      </c>
      <c r="C7" s="6">
        <v>0</v>
      </c>
      <c r="D7" s="6">
        <v>0</v>
      </c>
      <c r="E7" s="6">
        <v>0</v>
      </c>
      <c r="F7" s="6">
        <f t="shared" si="0"/>
        <v>0</v>
      </c>
    </row>
    <row r="8" spans="1:9" ht="12.75">
      <c r="A8" s="39" t="s">
        <v>10</v>
      </c>
      <c r="B8" s="6">
        <v>586.0971793015757</v>
      </c>
      <c r="C8" s="6">
        <v>0</v>
      </c>
      <c r="D8" s="6">
        <v>3790.8404561718726</v>
      </c>
      <c r="E8" s="6">
        <v>0</v>
      </c>
      <c r="F8" s="6">
        <f t="shared" si="0"/>
        <v>4376.937635473449</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5340851</v>
      </c>
    </row>
    <row r="11" spans="1:6" ht="12.75">
      <c r="A11" s="39" t="s">
        <v>15</v>
      </c>
      <c r="B11" s="6">
        <v>-2.3922333849043906</v>
      </c>
      <c r="C11" s="6">
        <v>0</v>
      </c>
      <c r="D11" s="6">
        <v>-2437.643392408064</v>
      </c>
      <c r="E11" s="6">
        <v>0</v>
      </c>
      <c r="F11" s="6">
        <f t="shared" si="0"/>
        <v>-2440.0356257929684</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3633550</v>
      </c>
    </row>
    <row r="14" spans="1:9" ht="12.75">
      <c r="A14" s="39" t="s">
        <v>20</v>
      </c>
      <c r="B14" s="6">
        <v>0</v>
      </c>
      <c r="C14" s="6">
        <v>0</v>
      </c>
      <c r="D14" s="6">
        <v>0</v>
      </c>
      <c r="E14" s="6">
        <v>0</v>
      </c>
      <c r="F14" s="6">
        <f t="shared" si="0"/>
        <v>0</v>
      </c>
      <c r="H14" s="7" t="s">
        <v>21</v>
      </c>
      <c r="I14" s="8">
        <v>0</v>
      </c>
    </row>
    <row r="15" spans="1:9" ht="12.75">
      <c r="A15" s="39" t="s">
        <v>22</v>
      </c>
      <c r="B15" s="6">
        <v>61.00195131506196</v>
      </c>
      <c r="C15" s="6">
        <v>0</v>
      </c>
      <c r="D15" s="6">
        <v>-2769.73243717022</v>
      </c>
      <c r="E15" s="6">
        <v>0</v>
      </c>
      <c r="F15" s="6">
        <f t="shared" si="0"/>
        <v>-2708.730485855158</v>
      </c>
      <c r="H15" s="7" t="s">
        <v>23</v>
      </c>
      <c r="I15" s="8">
        <v>1047430.0329999999</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0</v>
      </c>
    </row>
    <row r="19" spans="1:9" ht="12.75">
      <c r="A19" s="39" t="s">
        <v>29</v>
      </c>
      <c r="B19" s="6">
        <v>0</v>
      </c>
      <c r="C19" s="6">
        <v>0</v>
      </c>
      <c r="D19" s="6">
        <v>0</v>
      </c>
      <c r="E19" s="6">
        <v>0</v>
      </c>
      <c r="F19" s="6">
        <f t="shared" si="0"/>
        <v>0</v>
      </c>
      <c r="H19" s="7" t="s">
        <v>30</v>
      </c>
      <c r="I19" s="8">
        <v>0</v>
      </c>
    </row>
    <row r="20" spans="1:9" ht="12.75">
      <c r="A20" s="39" t="s">
        <v>31</v>
      </c>
      <c r="B20" s="6">
        <v>0</v>
      </c>
      <c r="C20" s="6">
        <v>0</v>
      </c>
      <c r="D20" s="6">
        <v>0</v>
      </c>
      <c r="E20" s="6">
        <v>0</v>
      </c>
      <c r="F20" s="6">
        <f t="shared" si="0"/>
        <v>0</v>
      </c>
      <c r="H20" s="7" t="s">
        <v>32</v>
      </c>
      <c r="I20" s="8" t="s">
        <v>0</v>
      </c>
    </row>
    <row r="21" spans="1:9" ht="12.75">
      <c r="A21" s="39" t="s">
        <v>33</v>
      </c>
      <c r="B21" s="6">
        <v>0</v>
      </c>
      <c r="C21" s="6">
        <v>0</v>
      </c>
      <c r="D21" s="6">
        <v>0</v>
      </c>
      <c r="E21" s="6">
        <v>0</v>
      </c>
      <c r="F21" s="6">
        <f t="shared" si="0"/>
        <v>0</v>
      </c>
      <c r="H21" s="7" t="s">
        <v>34</v>
      </c>
      <c r="I21" s="8">
        <v>0</v>
      </c>
    </row>
    <row r="22" spans="1:9" ht="12.75">
      <c r="A22" s="39" t="s">
        <v>35</v>
      </c>
      <c r="B22" s="6">
        <v>0</v>
      </c>
      <c r="C22" s="6">
        <v>0</v>
      </c>
      <c r="D22" s="6">
        <v>0</v>
      </c>
      <c r="E22" s="6">
        <v>0</v>
      </c>
      <c r="F22" s="6">
        <f t="shared" si="0"/>
        <v>0</v>
      </c>
      <c r="H22" s="7" t="s">
        <v>36</v>
      </c>
      <c r="I22" s="8" t="s">
        <v>0</v>
      </c>
    </row>
    <row r="23" spans="1:9" ht="12.75">
      <c r="A23" s="39" t="s">
        <v>37</v>
      </c>
      <c r="B23" s="6">
        <v>0</v>
      </c>
      <c r="C23" s="6">
        <v>0</v>
      </c>
      <c r="D23" s="6">
        <v>0</v>
      </c>
      <c r="E23" s="6">
        <v>0</v>
      </c>
      <c r="F23" s="6">
        <f t="shared" si="0"/>
        <v>0</v>
      </c>
      <c r="H23" s="7" t="s">
        <v>38</v>
      </c>
      <c r="I23" s="8">
        <v>0</v>
      </c>
    </row>
    <row r="24" spans="1:6" ht="12.75">
      <c r="A24" s="39" t="s">
        <v>39</v>
      </c>
      <c r="B24" s="6">
        <v>18997.921426218218</v>
      </c>
      <c r="C24" s="6">
        <v>0</v>
      </c>
      <c r="D24" s="6">
        <v>1926689.0828118206</v>
      </c>
      <c r="E24" s="6">
        <v>0</v>
      </c>
      <c r="F24" s="6">
        <f t="shared" si="0"/>
        <v>1945687.0042380388</v>
      </c>
    </row>
    <row r="25" spans="1:9" ht="12.75">
      <c r="A25" s="39" t="s">
        <v>40</v>
      </c>
      <c r="B25" s="6">
        <v>0</v>
      </c>
      <c r="C25" s="6">
        <v>0</v>
      </c>
      <c r="D25" s="6">
        <v>0</v>
      </c>
      <c r="E25" s="6">
        <v>0</v>
      </c>
      <c r="F25" s="6">
        <f t="shared" si="0"/>
        <v>0</v>
      </c>
      <c r="H25" s="7" t="s">
        <v>41</v>
      </c>
      <c r="I25" s="8">
        <f>SUM(I10:I15)-SUM(I18:I23)</f>
        <v>10021831.033</v>
      </c>
    </row>
    <row r="26" spans="1:9" ht="12.75">
      <c r="A26" s="39" t="s">
        <v>42</v>
      </c>
      <c r="B26" s="6">
        <v>0</v>
      </c>
      <c r="C26" s="6">
        <v>0</v>
      </c>
      <c r="D26" s="6">
        <v>0</v>
      </c>
      <c r="E26" s="6">
        <v>0</v>
      </c>
      <c r="F26" s="6">
        <f t="shared" si="0"/>
        <v>0</v>
      </c>
      <c r="H26" s="7" t="s">
        <v>43</v>
      </c>
      <c r="I26" s="8">
        <f>+F60</f>
        <v>10021831.033</v>
      </c>
    </row>
    <row r="27" spans="1:6" ht="12.75">
      <c r="A27" s="39" t="s">
        <v>44</v>
      </c>
      <c r="B27" s="6">
        <v>0</v>
      </c>
      <c r="C27" s="6">
        <v>0</v>
      </c>
      <c r="D27" s="6">
        <v>0</v>
      </c>
      <c r="E27" s="6">
        <v>0</v>
      </c>
      <c r="F27" s="6">
        <f t="shared" si="0"/>
        <v>0</v>
      </c>
    </row>
    <row r="28" spans="1:6" ht="12.75">
      <c r="A28" s="39" t="s">
        <v>45</v>
      </c>
      <c r="B28" s="6">
        <v>0</v>
      </c>
      <c r="C28" s="6">
        <v>0</v>
      </c>
      <c r="D28" s="6">
        <v>0</v>
      </c>
      <c r="E28" s="6">
        <v>0</v>
      </c>
      <c r="F28" s="6">
        <f t="shared" si="0"/>
        <v>0</v>
      </c>
    </row>
    <row r="29" spans="1:6" ht="12.75">
      <c r="A29" s="39" t="s">
        <v>46</v>
      </c>
      <c r="B29" s="6">
        <v>0</v>
      </c>
      <c r="C29" s="6">
        <v>0</v>
      </c>
      <c r="D29" s="6">
        <v>0</v>
      </c>
      <c r="E29" s="6">
        <v>0</v>
      </c>
      <c r="F29" s="6">
        <f t="shared" si="0"/>
        <v>0</v>
      </c>
    </row>
    <row r="30" spans="1:6" ht="12.75">
      <c r="A30" s="39" t="s">
        <v>47</v>
      </c>
      <c r="B30" s="6">
        <v>0</v>
      </c>
      <c r="C30" s="6">
        <v>0</v>
      </c>
      <c r="D30" s="6">
        <v>0</v>
      </c>
      <c r="E30" s="6">
        <v>0</v>
      </c>
      <c r="F30" s="6">
        <f t="shared" si="0"/>
        <v>0</v>
      </c>
    </row>
    <row r="31" spans="1:6" ht="12.75">
      <c r="A31" s="39" t="s">
        <v>48</v>
      </c>
      <c r="B31" s="6">
        <v>0</v>
      </c>
      <c r="C31" s="6">
        <v>0</v>
      </c>
      <c r="D31" s="6">
        <v>743.9349888107718</v>
      </c>
      <c r="E31" s="6">
        <v>0</v>
      </c>
      <c r="F31" s="6">
        <f t="shared" si="0"/>
        <v>743.9349888107718</v>
      </c>
    </row>
    <row r="32" spans="1:6" ht="12.75">
      <c r="A32" s="39" t="s">
        <v>49</v>
      </c>
      <c r="B32" s="6">
        <v>0</v>
      </c>
      <c r="C32" s="6">
        <v>0</v>
      </c>
      <c r="D32" s="6">
        <v>0</v>
      </c>
      <c r="E32" s="6">
        <v>0</v>
      </c>
      <c r="F32" s="6">
        <f t="shared" si="0"/>
        <v>0</v>
      </c>
    </row>
    <row r="33" spans="1:6" ht="12.75">
      <c r="A33" s="39" t="s">
        <v>50</v>
      </c>
      <c r="B33" s="6">
        <v>0</v>
      </c>
      <c r="C33" s="6">
        <v>0</v>
      </c>
      <c r="D33" s="6">
        <v>-5957.191441159283</v>
      </c>
      <c r="E33" s="6">
        <v>0</v>
      </c>
      <c r="F33" s="6">
        <f t="shared" si="0"/>
        <v>-5957.191441159283</v>
      </c>
    </row>
    <row r="34" spans="1:6" ht="12.75">
      <c r="A34" s="39" t="s">
        <v>51</v>
      </c>
      <c r="B34" s="6">
        <v>0</v>
      </c>
      <c r="C34" s="6">
        <v>0</v>
      </c>
      <c r="D34" s="6">
        <v>0</v>
      </c>
      <c r="E34" s="6">
        <v>0</v>
      </c>
      <c r="F34" s="6">
        <f t="shared" si="0"/>
        <v>0</v>
      </c>
    </row>
    <row r="35" spans="1:6" ht="12.75">
      <c r="A35" s="39" t="s">
        <v>52</v>
      </c>
      <c r="B35" s="6">
        <v>0</v>
      </c>
      <c r="C35" s="6">
        <v>0</v>
      </c>
      <c r="D35" s="6">
        <v>0</v>
      </c>
      <c r="E35" s="6">
        <v>0</v>
      </c>
      <c r="F35" s="6">
        <f t="shared" si="0"/>
        <v>0</v>
      </c>
    </row>
    <row r="36" spans="1:6" ht="12.75">
      <c r="A36" s="39" t="s">
        <v>53</v>
      </c>
      <c r="B36" s="6">
        <v>0</v>
      </c>
      <c r="C36" s="6">
        <v>0</v>
      </c>
      <c r="D36" s="6">
        <v>0</v>
      </c>
      <c r="E36" s="6">
        <v>0</v>
      </c>
      <c r="F36" s="6">
        <f t="shared" si="0"/>
        <v>0</v>
      </c>
    </row>
    <row r="37" spans="1:6" ht="12.75">
      <c r="A37" s="39" t="s">
        <v>54</v>
      </c>
      <c r="B37" s="6">
        <v>1498.7342156426007</v>
      </c>
      <c r="C37" s="6">
        <v>0</v>
      </c>
      <c r="D37" s="6">
        <v>33455.069726162925</v>
      </c>
      <c r="E37" s="6">
        <v>0</v>
      </c>
      <c r="F37" s="6">
        <f t="shared" si="0"/>
        <v>34953.80394180553</v>
      </c>
    </row>
    <row r="38" spans="1:6" ht="12.75">
      <c r="A38" s="39" t="s">
        <v>55</v>
      </c>
      <c r="B38" s="6">
        <v>0</v>
      </c>
      <c r="C38" s="6">
        <v>0</v>
      </c>
      <c r="D38" s="6">
        <v>0</v>
      </c>
      <c r="E38" s="6">
        <v>0</v>
      </c>
      <c r="F38" s="6">
        <f t="shared" si="0"/>
        <v>0</v>
      </c>
    </row>
    <row r="39" spans="1:6" ht="12.75">
      <c r="A39" s="39" t="s">
        <v>56</v>
      </c>
      <c r="B39" s="6">
        <v>0</v>
      </c>
      <c r="C39" s="6">
        <v>0</v>
      </c>
      <c r="D39" s="6">
        <v>0</v>
      </c>
      <c r="E39" s="6">
        <v>0</v>
      </c>
      <c r="F39" s="6">
        <f t="shared" si="0"/>
        <v>0</v>
      </c>
    </row>
    <row r="40" spans="1:6" ht="12.75">
      <c r="A40" s="39" t="s">
        <v>57</v>
      </c>
      <c r="B40" s="6">
        <v>0</v>
      </c>
      <c r="C40" s="6">
        <v>0</v>
      </c>
      <c r="D40" s="6">
        <v>-92.61342733452034</v>
      </c>
      <c r="E40" s="6">
        <v>0</v>
      </c>
      <c r="F40" s="6">
        <f t="shared" si="0"/>
        <v>-92.61342733452034</v>
      </c>
    </row>
    <row r="41" spans="1:6" ht="12.75">
      <c r="A41" s="39" t="s">
        <v>58</v>
      </c>
      <c r="B41" s="6">
        <v>0</v>
      </c>
      <c r="C41" s="6">
        <v>0</v>
      </c>
      <c r="D41" s="6">
        <v>0</v>
      </c>
      <c r="E41" s="6">
        <v>0</v>
      </c>
      <c r="F41" s="6">
        <f t="shared" si="0"/>
        <v>0</v>
      </c>
    </row>
    <row r="42" spans="1:6" ht="12.75">
      <c r="A42" s="39" t="s">
        <v>59</v>
      </c>
      <c r="B42" s="6">
        <v>4272.528825439242</v>
      </c>
      <c r="C42" s="6">
        <v>0</v>
      </c>
      <c r="D42" s="6">
        <v>213976.37283988151</v>
      </c>
      <c r="E42" s="6">
        <v>0</v>
      </c>
      <c r="F42" s="6">
        <f t="shared" si="0"/>
        <v>218248.90166532077</v>
      </c>
    </row>
    <row r="43" spans="1:6" ht="12.75">
      <c r="A43" s="39" t="s">
        <v>60</v>
      </c>
      <c r="B43" s="6">
        <v>0</v>
      </c>
      <c r="C43" s="6">
        <v>0</v>
      </c>
      <c r="D43" s="6">
        <v>0</v>
      </c>
      <c r="E43" s="6">
        <v>0</v>
      </c>
      <c r="F43" s="6">
        <f t="shared" si="0"/>
        <v>0</v>
      </c>
    </row>
    <row r="44" spans="1:6" ht="12.75">
      <c r="A44" s="39" t="s">
        <v>61</v>
      </c>
      <c r="B44" s="6">
        <v>0</v>
      </c>
      <c r="C44" s="6">
        <v>0</v>
      </c>
      <c r="D44" s="6">
        <v>0</v>
      </c>
      <c r="E44" s="6">
        <v>0</v>
      </c>
      <c r="F44" s="6">
        <f t="shared" si="0"/>
        <v>0</v>
      </c>
    </row>
    <row r="45" spans="1:6" ht="12.75">
      <c r="A45" s="39" t="s">
        <v>62</v>
      </c>
      <c r="B45" s="6">
        <v>0</v>
      </c>
      <c r="C45" s="6">
        <v>0</v>
      </c>
      <c r="D45" s="6">
        <v>0</v>
      </c>
      <c r="E45" s="6">
        <v>0</v>
      </c>
      <c r="F45" s="6">
        <f t="shared" si="0"/>
        <v>0</v>
      </c>
    </row>
    <row r="46" spans="1:6" ht="12.75">
      <c r="A46" s="39" t="s">
        <v>63</v>
      </c>
      <c r="B46" s="6">
        <v>0</v>
      </c>
      <c r="C46" s="6">
        <v>0</v>
      </c>
      <c r="D46" s="6">
        <v>0</v>
      </c>
      <c r="E46" s="6">
        <v>0</v>
      </c>
      <c r="F46" s="6">
        <f t="shared" si="0"/>
        <v>0</v>
      </c>
    </row>
    <row r="47" spans="1:6" ht="12.75">
      <c r="A47" s="39" t="s">
        <v>64</v>
      </c>
      <c r="B47" s="6">
        <v>0</v>
      </c>
      <c r="C47" s="6">
        <v>0</v>
      </c>
      <c r="D47" s="6">
        <v>0</v>
      </c>
      <c r="E47" s="6">
        <v>0</v>
      </c>
      <c r="F47" s="6">
        <f t="shared" si="0"/>
        <v>0</v>
      </c>
    </row>
    <row r="48" spans="1:6" ht="12.75">
      <c r="A48" s="39" t="s">
        <v>65</v>
      </c>
      <c r="B48" s="6">
        <v>0</v>
      </c>
      <c r="C48" s="6">
        <v>0</v>
      </c>
      <c r="D48" s="6">
        <v>102.00224115370384</v>
      </c>
      <c r="E48" s="6">
        <v>0</v>
      </c>
      <c r="F48" s="6">
        <f t="shared" si="0"/>
        <v>102.00224115370384</v>
      </c>
    </row>
    <row r="49" spans="1:6" ht="12.75">
      <c r="A49" s="39" t="s">
        <v>66</v>
      </c>
      <c r="B49" s="6">
        <v>0</v>
      </c>
      <c r="C49" s="6">
        <v>0</v>
      </c>
      <c r="D49" s="6">
        <v>0</v>
      </c>
      <c r="E49" s="6">
        <v>0</v>
      </c>
      <c r="F49" s="6">
        <f t="shared" si="0"/>
        <v>0</v>
      </c>
    </row>
    <row r="50" spans="1:6" ht="12.75">
      <c r="A50" s="39" t="s">
        <v>67</v>
      </c>
      <c r="B50" s="6">
        <v>147026.66383622386</v>
      </c>
      <c r="C50" s="6">
        <v>0</v>
      </c>
      <c r="D50" s="6">
        <v>7682607.611364484</v>
      </c>
      <c r="E50" s="6">
        <v>0</v>
      </c>
      <c r="F50" s="6">
        <f t="shared" si="0"/>
        <v>7829634.275200708</v>
      </c>
    </row>
    <row r="51" spans="1:6" ht="12.75">
      <c r="A51" s="39" t="s">
        <v>68</v>
      </c>
      <c r="B51" s="6">
        <v>0</v>
      </c>
      <c r="C51" s="6">
        <v>0</v>
      </c>
      <c r="D51" s="6">
        <v>-717.2559311692089</v>
      </c>
      <c r="E51" s="6">
        <v>0</v>
      </c>
      <c r="F51" s="6">
        <f t="shared" si="0"/>
        <v>-717.2559311692089</v>
      </c>
    </row>
    <row r="52" spans="1:6" ht="12.75">
      <c r="A52" s="39" t="s">
        <v>69</v>
      </c>
      <c r="B52" s="6">
        <v>0</v>
      </c>
      <c r="C52" s="6">
        <v>0</v>
      </c>
      <c r="D52" s="6">
        <v>0</v>
      </c>
      <c r="E52" s="6">
        <v>0</v>
      </c>
      <c r="F52" s="6">
        <f t="shared" si="0"/>
        <v>0</v>
      </c>
    </row>
    <row r="53" spans="1:6" ht="12.75">
      <c r="A53" s="39" t="s">
        <v>70</v>
      </c>
      <c r="B53" s="6">
        <v>0</v>
      </c>
      <c r="C53" s="6">
        <v>0</v>
      </c>
      <c r="D53" s="6">
        <v>0</v>
      </c>
      <c r="E53" s="6">
        <v>0</v>
      </c>
      <c r="F53" s="6">
        <f t="shared" si="0"/>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172440.55520075565</v>
      </c>
      <c r="C60" s="6">
        <f>SUM(C6:C58)</f>
        <v>0</v>
      </c>
      <c r="D60" s="6">
        <f>SUM(D6:D58)</f>
        <v>9849390.477799244</v>
      </c>
      <c r="E60" s="6">
        <f>SUM(E6:E58)</f>
        <v>0</v>
      </c>
      <c r="F60" s="6">
        <f>SUM(F6:F58)</f>
        <v>10021831.033</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Italic"Bankers Commercial Life Insurance Company&amp;R&amp;"Geneva,Bold"UNAUDITED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1.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bestFit="1" customWidth="1"/>
    <col min="2" max="2" width="9.375" style="7" customWidth="1"/>
    <col min="3" max="3" width="11.625" style="7" customWidth="1"/>
    <col min="4" max="4" width="12.125" style="7" customWidth="1"/>
    <col min="5" max="5" width="14.50390625" style="7" customWidth="1"/>
    <col min="6" max="6" width="12.125" style="7" customWidth="1"/>
    <col min="7" max="7" width="2.625" style="7" customWidth="1"/>
    <col min="8" max="8" width="28.125" style="7" bestFit="1" customWidth="1"/>
    <col min="9" max="9" width="12.125" style="8" bestFit="1" customWidth="1"/>
    <col min="10" max="16384" width="10.625" style="7" customWidth="1"/>
  </cols>
  <sheetData>
    <row r="1" spans="1:6" ht="12.75">
      <c r="A1" s="130" t="s">
        <v>239</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680659.9288506563</v>
      </c>
      <c r="E6" s="6">
        <v>0</v>
      </c>
      <c r="F6" s="6">
        <f aca="true" t="shared" si="0" ref="F6:F53">SUM(B6:E6)</f>
        <v>680659.9288506563</v>
      </c>
      <c r="H6" s="7" t="s">
        <v>8</v>
      </c>
      <c r="I6" s="8" t="s">
        <v>0</v>
      </c>
    </row>
    <row r="7" spans="1:6" ht="12" customHeight="1">
      <c r="A7" s="39" t="s">
        <v>9</v>
      </c>
      <c r="B7" s="6">
        <v>0</v>
      </c>
      <c r="C7" s="6">
        <v>0</v>
      </c>
      <c r="D7" s="6">
        <v>12577.89</v>
      </c>
      <c r="E7" s="6">
        <v>0</v>
      </c>
      <c r="F7" s="6">
        <f t="shared" si="0"/>
        <v>12577.89</v>
      </c>
    </row>
    <row r="8" spans="1:9" ht="12.75">
      <c r="A8" s="39" t="s">
        <v>10</v>
      </c>
      <c r="B8" s="6">
        <v>0</v>
      </c>
      <c r="C8" s="6">
        <v>0</v>
      </c>
      <c r="D8" s="6">
        <v>1454642.419680317</v>
      </c>
      <c r="E8" s="6">
        <v>0</v>
      </c>
      <c r="F8" s="6">
        <f t="shared" si="0"/>
        <v>1454642.419680317</v>
      </c>
      <c r="H8" s="7" t="s">
        <v>0</v>
      </c>
      <c r="I8" s="8" t="s">
        <v>0</v>
      </c>
    </row>
    <row r="9" spans="1:9" ht="12.75">
      <c r="A9" s="39" t="s">
        <v>11</v>
      </c>
      <c r="B9" s="6">
        <v>0</v>
      </c>
      <c r="C9" s="6">
        <v>0</v>
      </c>
      <c r="D9" s="6">
        <v>363016.7946213723</v>
      </c>
      <c r="E9" s="6">
        <v>0</v>
      </c>
      <c r="F9" s="6">
        <f t="shared" si="0"/>
        <v>363016.7946213723</v>
      </c>
      <c r="H9" s="7" t="s">
        <v>0</v>
      </c>
      <c r="I9" s="8" t="s">
        <v>0</v>
      </c>
    </row>
    <row r="10" spans="1:9" ht="12.75">
      <c r="A10" s="39" t="s">
        <v>12</v>
      </c>
      <c r="B10" s="6">
        <v>0</v>
      </c>
      <c r="C10" s="6">
        <v>0</v>
      </c>
      <c r="D10" s="6">
        <v>7620994.372032818</v>
      </c>
      <c r="E10" s="6">
        <v>0</v>
      </c>
      <c r="F10" s="6">
        <f t="shared" si="0"/>
        <v>7620994.372032818</v>
      </c>
      <c r="H10" s="7" t="s">
        <v>13</v>
      </c>
      <c r="I10" s="8">
        <v>23127327.414415184</v>
      </c>
    </row>
    <row r="11" spans="1:6" ht="12.75">
      <c r="A11" s="39" t="s">
        <v>15</v>
      </c>
      <c r="B11" s="6">
        <v>0</v>
      </c>
      <c r="C11" s="6">
        <v>0</v>
      </c>
      <c r="D11" s="6">
        <v>532807.9981304011</v>
      </c>
      <c r="E11" s="6">
        <v>0</v>
      </c>
      <c r="F11" s="6">
        <f t="shared" si="0"/>
        <v>532807.9981304011</v>
      </c>
    </row>
    <row r="12" spans="1:8" ht="12.75">
      <c r="A12" s="39" t="s">
        <v>16</v>
      </c>
      <c r="B12" s="6">
        <v>0</v>
      </c>
      <c r="C12" s="6">
        <v>0</v>
      </c>
      <c r="D12" s="6">
        <v>35010.27103381642</v>
      </c>
      <c r="E12" s="6">
        <v>0</v>
      </c>
      <c r="F12" s="6">
        <f t="shared" si="0"/>
        <v>35010.27103381642</v>
      </c>
      <c r="H12" s="7" t="s">
        <v>17</v>
      </c>
    </row>
    <row r="13" spans="1:9" ht="12.75">
      <c r="A13" s="39" t="s">
        <v>18</v>
      </c>
      <c r="B13" s="6">
        <v>0</v>
      </c>
      <c r="C13" s="6">
        <v>0</v>
      </c>
      <c r="D13" s="6">
        <v>176027.69890366803</v>
      </c>
      <c r="E13" s="6">
        <v>0</v>
      </c>
      <c r="F13" s="6">
        <f t="shared" si="0"/>
        <v>176027.69890366803</v>
      </c>
      <c r="H13" s="7" t="s">
        <v>19</v>
      </c>
      <c r="I13" s="8">
        <v>38101075.640000015</v>
      </c>
    </row>
    <row r="14" spans="1:9" ht="12.75">
      <c r="A14" s="39" t="s">
        <v>20</v>
      </c>
      <c r="B14" s="6">
        <v>0</v>
      </c>
      <c r="C14" s="6">
        <v>0</v>
      </c>
      <c r="D14" s="6">
        <v>-3176.09</v>
      </c>
      <c r="E14" s="6">
        <v>0</v>
      </c>
      <c r="F14" s="6">
        <f t="shared" si="0"/>
        <v>-3176.09</v>
      </c>
      <c r="H14" s="7" t="s">
        <v>21</v>
      </c>
      <c r="I14" s="8">
        <v>3446861.47</v>
      </c>
    </row>
    <row r="15" spans="1:9" ht="12.75">
      <c r="A15" s="39" t="s">
        <v>22</v>
      </c>
      <c r="B15" s="6">
        <v>0</v>
      </c>
      <c r="C15" s="6">
        <v>0</v>
      </c>
      <c r="D15" s="6">
        <v>3652859.879386077</v>
      </c>
      <c r="E15" s="6">
        <v>0</v>
      </c>
      <c r="F15" s="6">
        <f t="shared" si="0"/>
        <v>3652859.879386077</v>
      </c>
      <c r="H15" s="7" t="s">
        <v>23</v>
      </c>
      <c r="I15" s="8">
        <v>1940931.52</v>
      </c>
    </row>
    <row r="16" spans="1:6" ht="12.75">
      <c r="A16" s="39" t="s">
        <v>24</v>
      </c>
      <c r="B16" s="6">
        <v>0</v>
      </c>
      <c r="C16" s="6">
        <v>0</v>
      </c>
      <c r="D16" s="6">
        <v>1881697.6047096</v>
      </c>
      <c r="E16" s="6">
        <v>0</v>
      </c>
      <c r="F16" s="6">
        <f t="shared" si="0"/>
        <v>1881697.6047096</v>
      </c>
    </row>
    <row r="17" spans="1:8" ht="12.75">
      <c r="A17" s="39" t="s">
        <v>25</v>
      </c>
      <c r="B17" s="6">
        <v>0</v>
      </c>
      <c r="C17" s="6">
        <v>0</v>
      </c>
      <c r="D17" s="6">
        <v>-6187.896253333718</v>
      </c>
      <c r="E17" s="6">
        <v>0</v>
      </c>
      <c r="F17" s="6">
        <f t="shared" si="0"/>
        <v>-6187.896253333718</v>
      </c>
      <c r="H17" s="7" t="s">
        <v>26</v>
      </c>
    </row>
    <row r="18" spans="1:9" ht="12.75">
      <c r="A18" s="39" t="s">
        <v>27</v>
      </c>
      <c r="B18" s="6">
        <v>0</v>
      </c>
      <c r="C18" s="6">
        <v>0</v>
      </c>
      <c r="D18" s="6">
        <v>58244.758571288825</v>
      </c>
      <c r="E18" s="6">
        <v>0</v>
      </c>
      <c r="F18" s="6">
        <f t="shared" si="0"/>
        <v>58244.758571288825</v>
      </c>
      <c r="H18" s="7" t="s">
        <v>28</v>
      </c>
      <c r="I18" s="8">
        <v>18746263.866452154</v>
      </c>
    </row>
    <row r="19" spans="1:9" ht="12.75">
      <c r="A19" s="39" t="s">
        <v>29</v>
      </c>
      <c r="B19" s="6">
        <v>0</v>
      </c>
      <c r="C19" s="6">
        <v>0</v>
      </c>
      <c r="D19" s="6">
        <v>1875133.5514851254</v>
      </c>
      <c r="E19" s="6">
        <v>0</v>
      </c>
      <c r="F19" s="6">
        <f t="shared" si="0"/>
        <v>1875133.5514851254</v>
      </c>
      <c r="H19" s="7" t="s">
        <v>30</v>
      </c>
      <c r="I19" s="8">
        <v>-179469</v>
      </c>
    </row>
    <row r="20" spans="1:9" ht="12.75">
      <c r="A20" s="39" t="s">
        <v>31</v>
      </c>
      <c r="B20" s="6">
        <v>0</v>
      </c>
      <c r="C20" s="6">
        <v>0</v>
      </c>
      <c r="D20" s="6">
        <v>1760831.534175333</v>
      </c>
      <c r="E20" s="6">
        <v>0</v>
      </c>
      <c r="F20" s="6">
        <f t="shared" si="0"/>
        <v>1760831.534175333</v>
      </c>
      <c r="H20" s="7" t="s">
        <v>32</v>
      </c>
      <c r="I20" s="8" t="s">
        <v>0</v>
      </c>
    </row>
    <row r="21" spans="1:9" ht="12.75">
      <c r="A21" s="39" t="s">
        <v>33</v>
      </c>
      <c r="B21" s="6">
        <v>0</v>
      </c>
      <c r="C21" s="6">
        <v>0</v>
      </c>
      <c r="D21" s="6">
        <v>49570.558469107404</v>
      </c>
      <c r="E21" s="6">
        <v>0</v>
      </c>
      <c r="F21" s="6">
        <f t="shared" si="0"/>
        <v>49570.558469107404</v>
      </c>
      <c r="H21" s="7" t="s">
        <v>34</v>
      </c>
      <c r="I21" s="8">
        <v>1196462.2774126544</v>
      </c>
    </row>
    <row r="22" spans="1:9" ht="12.75">
      <c r="A22" s="39" t="s">
        <v>35</v>
      </c>
      <c r="B22" s="6">
        <v>0</v>
      </c>
      <c r="C22" s="6">
        <v>0</v>
      </c>
      <c r="D22" s="6">
        <v>1955203.1847949806</v>
      </c>
      <c r="E22" s="6">
        <v>0</v>
      </c>
      <c r="F22" s="6">
        <f t="shared" si="0"/>
        <v>1955203.1847949806</v>
      </c>
      <c r="H22" s="7" t="s">
        <v>36</v>
      </c>
      <c r="I22" s="8" t="s">
        <v>0</v>
      </c>
    </row>
    <row r="23" spans="1:9" ht="12.75">
      <c r="A23" s="39" t="s">
        <v>37</v>
      </c>
      <c r="B23" s="6">
        <v>0</v>
      </c>
      <c r="C23" s="6">
        <v>0</v>
      </c>
      <c r="D23" s="6">
        <v>326273.9434736674</v>
      </c>
      <c r="E23" s="6">
        <v>0</v>
      </c>
      <c r="F23" s="6">
        <f t="shared" si="0"/>
        <v>326273.9434736674</v>
      </c>
      <c r="H23" s="7" t="s">
        <v>38</v>
      </c>
      <c r="I23" s="8">
        <v>14644462.340000002</v>
      </c>
    </row>
    <row r="24" spans="1:6" ht="12.75">
      <c r="A24" s="39" t="s">
        <v>39</v>
      </c>
      <c r="B24" s="6">
        <v>0</v>
      </c>
      <c r="C24" s="6">
        <v>0</v>
      </c>
      <c r="D24" s="6">
        <v>10799.430000000051</v>
      </c>
      <c r="E24" s="6">
        <v>0</v>
      </c>
      <c r="F24" s="6">
        <f t="shared" si="0"/>
        <v>10799.430000000051</v>
      </c>
    </row>
    <row r="25" spans="1:9" ht="12.75">
      <c r="A25" s="39" t="s">
        <v>40</v>
      </c>
      <c r="B25" s="6">
        <v>0</v>
      </c>
      <c r="C25" s="6">
        <v>0</v>
      </c>
      <c r="D25" s="6">
        <v>20702.106138012077</v>
      </c>
      <c r="E25" s="6">
        <v>0</v>
      </c>
      <c r="F25" s="6">
        <f t="shared" si="0"/>
        <v>20702.106138012077</v>
      </c>
      <c r="H25" s="7" t="s">
        <v>41</v>
      </c>
      <c r="I25" s="8">
        <f>SUM(I10:I15)-SUM(I18:I23)</f>
        <v>32208476.56055039</v>
      </c>
    </row>
    <row r="26" spans="1:9" ht="12.75">
      <c r="A26" s="39" t="s">
        <v>42</v>
      </c>
      <c r="B26" s="6">
        <v>0</v>
      </c>
      <c r="C26" s="6">
        <v>0</v>
      </c>
      <c r="D26" s="6">
        <v>5348.094506729056</v>
      </c>
      <c r="E26" s="6">
        <v>0</v>
      </c>
      <c r="F26" s="6">
        <f t="shared" si="0"/>
        <v>5348.094506729056</v>
      </c>
      <c r="H26" s="7" t="s">
        <v>43</v>
      </c>
      <c r="I26" s="8">
        <f>+F60</f>
        <v>32208476.56055038</v>
      </c>
    </row>
    <row r="27" spans="1:6" ht="12.75">
      <c r="A27" s="39" t="s">
        <v>44</v>
      </c>
      <c r="B27" s="6">
        <v>0</v>
      </c>
      <c r="C27" s="6">
        <v>0</v>
      </c>
      <c r="D27" s="6">
        <v>291337.58507457253</v>
      </c>
      <c r="E27" s="6">
        <v>0</v>
      </c>
      <c r="F27" s="6">
        <f t="shared" si="0"/>
        <v>291337.58507457253</v>
      </c>
    </row>
    <row r="28" spans="1:6" ht="12.75">
      <c r="A28" s="39" t="s">
        <v>45</v>
      </c>
      <c r="B28" s="6">
        <v>-4320.356838023463</v>
      </c>
      <c r="C28" s="6">
        <v>0</v>
      </c>
      <c r="D28" s="6">
        <v>-219103.89030872582</v>
      </c>
      <c r="E28" s="6">
        <v>0</v>
      </c>
      <c r="F28" s="6">
        <f t="shared" si="0"/>
        <v>-223424.2471467493</v>
      </c>
    </row>
    <row r="29" spans="1:6" ht="12.75">
      <c r="A29" s="39" t="s">
        <v>46</v>
      </c>
      <c r="B29" s="6">
        <v>0</v>
      </c>
      <c r="C29" s="6">
        <v>0</v>
      </c>
      <c r="D29" s="6">
        <v>-25900.90636243549</v>
      </c>
      <c r="E29" s="6">
        <v>0</v>
      </c>
      <c r="F29" s="6">
        <f t="shared" si="0"/>
        <v>-25900.90636243549</v>
      </c>
    </row>
    <row r="30" spans="1:6" ht="12.75">
      <c r="A30" s="39" t="s">
        <v>47</v>
      </c>
      <c r="B30" s="6">
        <v>0</v>
      </c>
      <c r="C30" s="6">
        <v>0</v>
      </c>
      <c r="D30" s="6">
        <v>805089.4161053749</v>
      </c>
      <c r="E30" s="6">
        <v>0</v>
      </c>
      <c r="F30" s="6">
        <f t="shared" si="0"/>
        <v>805089.4161053749</v>
      </c>
    </row>
    <row r="31" spans="1:6" ht="12.75">
      <c r="A31" s="39" t="s">
        <v>48</v>
      </c>
      <c r="B31" s="6">
        <v>0</v>
      </c>
      <c r="C31" s="6">
        <v>0</v>
      </c>
      <c r="D31" s="6">
        <v>657962.2608892163</v>
      </c>
      <c r="E31" s="6">
        <v>0</v>
      </c>
      <c r="F31" s="6">
        <f t="shared" si="0"/>
        <v>657962.2608892163</v>
      </c>
    </row>
    <row r="32" spans="1:6" ht="12.75">
      <c r="A32" s="39" t="s">
        <v>49</v>
      </c>
      <c r="B32" s="6">
        <v>0</v>
      </c>
      <c r="C32" s="6">
        <v>0</v>
      </c>
      <c r="D32" s="6">
        <v>118953.07560058362</v>
      </c>
      <c r="E32" s="6">
        <v>0</v>
      </c>
      <c r="F32" s="6">
        <f t="shared" si="0"/>
        <v>118953.07560058362</v>
      </c>
    </row>
    <row r="33" spans="1:6" ht="12.75">
      <c r="A33" s="39" t="s">
        <v>50</v>
      </c>
      <c r="B33" s="6">
        <v>0</v>
      </c>
      <c r="C33" s="6">
        <v>0</v>
      </c>
      <c r="D33" s="6">
        <v>7566.281736777637</v>
      </c>
      <c r="E33" s="6">
        <v>0</v>
      </c>
      <c r="F33" s="6">
        <f t="shared" si="0"/>
        <v>7566.281736777637</v>
      </c>
    </row>
    <row r="34" spans="1:6" ht="12.75">
      <c r="A34" s="39" t="s">
        <v>51</v>
      </c>
      <c r="B34" s="6">
        <v>0</v>
      </c>
      <c r="C34" s="6">
        <v>0</v>
      </c>
      <c r="D34" s="6">
        <v>636705.7237735424</v>
      </c>
      <c r="E34" s="6">
        <v>0</v>
      </c>
      <c r="F34" s="6">
        <f t="shared" si="0"/>
        <v>636705.7237735424</v>
      </c>
    </row>
    <row r="35" spans="1:6" ht="12.75">
      <c r="A35" s="39" t="s">
        <v>52</v>
      </c>
      <c r="B35" s="6">
        <v>0</v>
      </c>
      <c r="C35" s="6">
        <v>0</v>
      </c>
      <c r="D35" s="6">
        <v>62849.48838635952</v>
      </c>
      <c r="E35" s="6">
        <v>0</v>
      </c>
      <c r="F35" s="6">
        <f t="shared" si="0"/>
        <v>62849.48838635952</v>
      </c>
    </row>
    <row r="36" spans="1:6" ht="12.75">
      <c r="A36" s="39" t="s">
        <v>53</v>
      </c>
      <c r="B36" s="6">
        <v>0</v>
      </c>
      <c r="C36" s="6">
        <v>0</v>
      </c>
      <c r="D36" s="6">
        <v>137204.09563472736</v>
      </c>
      <c r="E36" s="6">
        <v>0</v>
      </c>
      <c r="F36" s="6">
        <f t="shared" si="0"/>
        <v>137204.09563472736</v>
      </c>
    </row>
    <row r="37" spans="1:6" ht="12.75">
      <c r="A37" s="39" t="s">
        <v>54</v>
      </c>
      <c r="B37" s="6">
        <v>0</v>
      </c>
      <c r="C37" s="6">
        <v>0</v>
      </c>
      <c r="D37" s="6">
        <v>18781.738019036246</v>
      </c>
      <c r="E37" s="6">
        <v>0</v>
      </c>
      <c r="F37" s="6">
        <f t="shared" si="0"/>
        <v>18781.738019036246</v>
      </c>
    </row>
    <row r="38" spans="1:6" ht="12.75">
      <c r="A38" s="39" t="s">
        <v>55</v>
      </c>
      <c r="B38" s="6">
        <v>0</v>
      </c>
      <c r="C38" s="6">
        <v>0</v>
      </c>
      <c r="D38" s="6">
        <v>400318.83993975725</v>
      </c>
      <c r="E38" s="6">
        <v>0</v>
      </c>
      <c r="F38" s="6">
        <f t="shared" si="0"/>
        <v>400318.83993975725</v>
      </c>
    </row>
    <row r="39" spans="1:6" ht="12.75">
      <c r="A39" s="39" t="s">
        <v>56</v>
      </c>
      <c r="B39" s="6">
        <v>0</v>
      </c>
      <c r="C39" s="6">
        <v>0</v>
      </c>
      <c r="D39" s="6">
        <v>351164.0184633079</v>
      </c>
      <c r="E39" s="6">
        <v>0</v>
      </c>
      <c r="F39" s="6">
        <f t="shared" si="0"/>
        <v>351164.0184633079</v>
      </c>
    </row>
    <row r="40" spans="1:6" ht="12.75">
      <c r="A40" s="39" t="s">
        <v>57</v>
      </c>
      <c r="B40" s="6">
        <v>0</v>
      </c>
      <c r="C40" s="6">
        <v>0</v>
      </c>
      <c r="D40" s="6">
        <v>-4287.1143483212345</v>
      </c>
      <c r="E40" s="6">
        <v>0</v>
      </c>
      <c r="F40" s="6">
        <f t="shared" si="0"/>
        <v>-4287.1143483212345</v>
      </c>
    </row>
    <row r="41" spans="1:6" ht="12.75">
      <c r="A41" s="39" t="s">
        <v>58</v>
      </c>
      <c r="B41" s="6">
        <v>0</v>
      </c>
      <c r="C41" s="6">
        <v>0</v>
      </c>
      <c r="D41" s="6">
        <v>902734.2988198267</v>
      </c>
      <c r="E41" s="6">
        <v>0</v>
      </c>
      <c r="F41" s="6">
        <f t="shared" si="0"/>
        <v>902734.2988198267</v>
      </c>
    </row>
    <row r="42" spans="1:6" ht="12.75">
      <c r="A42" s="39" t="s">
        <v>59</v>
      </c>
      <c r="B42" s="6">
        <v>0</v>
      </c>
      <c r="C42" s="6">
        <v>0</v>
      </c>
      <c r="D42" s="6">
        <v>1399916.7074099765</v>
      </c>
      <c r="E42" s="6">
        <v>0</v>
      </c>
      <c r="F42" s="6">
        <f t="shared" si="0"/>
        <v>1399916.7074099765</v>
      </c>
    </row>
    <row r="43" spans="1:6" ht="12.75">
      <c r="A43" s="39" t="s">
        <v>60</v>
      </c>
      <c r="B43" s="6">
        <v>0</v>
      </c>
      <c r="C43" s="6">
        <v>0</v>
      </c>
      <c r="D43" s="6">
        <v>459281.25906444475</v>
      </c>
      <c r="E43" s="6">
        <v>0</v>
      </c>
      <c r="F43" s="6">
        <f t="shared" si="0"/>
        <v>459281.25906444475</v>
      </c>
    </row>
    <row r="44" spans="1:6" ht="12.75">
      <c r="A44" s="39" t="s">
        <v>61</v>
      </c>
      <c r="B44" s="6">
        <v>0</v>
      </c>
      <c r="C44" s="6">
        <v>0</v>
      </c>
      <c r="D44" s="6">
        <v>230990.58072659542</v>
      </c>
      <c r="E44" s="6">
        <v>0</v>
      </c>
      <c r="F44" s="6">
        <f t="shared" si="0"/>
        <v>230990.58072659542</v>
      </c>
    </row>
    <row r="45" spans="1:6" ht="12.75">
      <c r="A45" s="39" t="s">
        <v>62</v>
      </c>
      <c r="B45" s="6">
        <v>0</v>
      </c>
      <c r="C45" s="6">
        <v>0</v>
      </c>
      <c r="D45" s="6">
        <v>19495.590966442764</v>
      </c>
      <c r="E45" s="6">
        <v>0</v>
      </c>
      <c r="F45" s="6">
        <f t="shared" si="0"/>
        <v>19495.590966442764</v>
      </c>
    </row>
    <row r="46" spans="1:6" ht="12.75">
      <c r="A46" s="39" t="s">
        <v>63</v>
      </c>
      <c r="B46" s="6">
        <v>0</v>
      </c>
      <c r="C46" s="6">
        <v>0</v>
      </c>
      <c r="D46" s="6">
        <v>12178.992951617038</v>
      </c>
      <c r="E46" s="6">
        <v>0</v>
      </c>
      <c r="F46" s="6">
        <f t="shared" si="0"/>
        <v>12178.992951617038</v>
      </c>
    </row>
    <row r="47" spans="1:6" ht="12.75">
      <c r="A47" s="39" t="s">
        <v>64</v>
      </c>
      <c r="B47" s="6">
        <v>526.6435332648871</v>
      </c>
      <c r="C47" s="6">
        <v>0</v>
      </c>
      <c r="D47" s="6">
        <v>343743.792070135</v>
      </c>
      <c r="E47" s="6">
        <v>0</v>
      </c>
      <c r="F47" s="6">
        <f t="shared" si="0"/>
        <v>344270.4356033999</v>
      </c>
    </row>
    <row r="48" spans="1:6" ht="12.75">
      <c r="A48" s="39" t="s">
        <v>65</v>
      </c>
      <c r="B48" s="6">
        <v>0</v>
      </c>
      <c r="C48" s="6">
        <v>0</v>
      </c>
      <c r="D48" s="6">
        <v>-25446.18</v>
      </c>
      <c r="E48" s="6">
        <v>0</v>
      </c>
      <c r="F48" s="6">
        <f t="shared" si="0"/>
        <v>-25446.18</v>
      </c>
    </row>
    <row r="49" spans="1:6" ht="12.75">
      <c r="A49" s="39" t="s">
        <v>66</v>
      </c>
      <c r="B49" s="6">
        <v>0</v>
      </c>
      <c r="C49" s="6">
        <v>0</v>
      </c>
      <c r="D49" s="6">
        <v>987365.6567346936</v>
      </c>
      <c r="E49" s="6">
        <v>0</v>
      </c>
      <c r="F49" s="6">
        <f t="shared" si="0"/>
        <v>987365.6567346936</v>
      </c>
    </row>
    <row r="50" spans="1:6" ht="12.75">
      <c r="A50" s="39" t="s">
        <v>67</v>
      </c>
      <c r="B50" s="6">
        <v>0</v>
      </c>
      <c r="C50" s="6">
        <v>0</v>
      </c>
      <c r="D50" s="6">
        <v>1184977.2321054863</v>
      </c>
      <c r="E50" s="6">
        <v>0</v>
      </c>
      <c r="F50" s="6">
        <f t="shared" si="0"/>
        <v>1184977.2321054863</v>
      </c>
    </row>
    <row r="51" spans="1:6" ht="12.75">
      <c r="A51" s="39" t="s">
        <v>68</v>
      </c>
      <c r="B51" s="6">
        <v>0</v>
      </c>
      <c r="C51" s="6">
        <v>0</v>
      </c>
      <c r="D51" s="6">
        <v>-31560.18</v>
      </c>
      <c r="E51" s="6">
        <v>0</v>
      </c>
      <c r="F51" s="6">
        <f t="shared" si="0"/>
        <v>-31560.18</v>
      </c>
    </row>
    <row r="52" spans="1:6" ht="12.75">
      <c r="A52" s="39" t="s">
        <v>69</v>
      </c>
      <c r="B52" s="6">
        <v>0</v>
      </c>
      <c r="C52" s="6">
        <v>0</v>
      </c>
      <c r="D52" s="6">
        <v>74327.66594902312</v>
      </c>
      <c r="E52" s="6">
        <v>0</v>
      </c>
      <c r="F52" s="6">
        <f t="shared" si="0"/>
        <v>74327.66594902312</v>
      </c>
    </row>
    <row r="53" spans="1:6" ht="12.75">
      <c r="A53" s="39" t="s">
        <v>70</v>
      </c>
      <c r="B53" s="6">
        <v>0</v>
      </c>
      <c r="C53" s="6">
        <v>0</v>
      </c>
      <c r="D53" s="6">
        <v>236759.19191462547</v>
      </c>
      <c r="E53" s="6">
        <v>0</v>
      </c>
      <c r="F53" s="6">
        <f t="shared" si="0"/>
        <v>236759.19191462547</v>
      </c>
    </row>
    <row r="54" spans="1:6" ht="12.75">
      <c r="A54" s="39" t="s">
        <v>71</v>
      </c>
      <c r="B54" s="6">
        <v>0</v>
      </c>
      <c r="C54" s="6">
        <v>0</v>
      </c>
      <c r="D54" s="6">
        <v>306673.0423563991</v>
      </c>
      <c r="E54" s="6">
        <v>0</v>
      </c>
      <c r="F54" s="6">
        <f>SUM(B54:E54)</f>
        <v>306673.0423563991</v>
      </c>
    </row>
    <row r="55" spans="1:6" ht="12.75">
      <c r="A55" s="39" t="s">
        <v>72</v>
      </c>
      <c r="B55" s="6">
        <v>0</v>
      </c>
      <c r="C55" s="6">
        <v>0</v>
      </c>
      <c r="D55" s="6">
        <v>251813.89</v>
      </c>
      <c r="E55" s="6">
        <v>0</v>
      </c>
      <c r="F55" s="6">
        <f>SUM(B55:E55)</f>
        <v>251813.89</v>
      </c>
    </row>
    <row r="56" spans="1:6" ht="12.75">
      <c r="A56" s="39" t="s">
        <v>73</v>
      </c>
      <c r="B56" s="6">
        <v>0</v>
      </c>
      <c r="C56" s="6">
        <v>0</v>
      </c>
      <c r="D56" s="6">
        <v>145822.45747246384</v>
      </c>
      <c r="E56" s="6">
        <v>0</v>
      </c>
      <c r="F56" s="6">
        <f>SUM(B56:E56)</f>
        <v>145822.45747246384</v>
      </c>
    </row>
    <row r="57" spans="1:6" ht="12.75">
      <c r="A57" s="39" t="s">
        <v>74</v>
      </c>
      <c r="B57" s="6">
        <v>0</v>
      </c>
      <c r="C57" s="6">
        <v>0</v>
      </c>
      <c r="D57" s="6">
        <v>4133.94</v>
      </c>
      <c r="E57" s="6">
        <v>0</v>
      </c>
      <c r="F57" s="6">
        <f>SUM(B57:E57)</f>
        <v>4133.94</v>
      </c>
    </row>
    <row r="58" spans="1:6" ht="12.75">
      <c r="A58" s="39" t="s">
        <v>75</v>
      </c>
      <c r="B58" s="6">
        <v>0</v>
      </c>
      <c r="C58" s="6">
        <v>0</v>
      </c>
      <c r="D58" s="6">
        <v>7383.689999996796</v>
      </c>
      <c r="E58" s="6">
        <v>0</v>
      </c>
      <c r="F58" s="6">
        <f>SUM(B58:E58)</f>
        <v>7383.689999996796</v>
      </c>
    </row>
    <row r="59" spans="1:6" ht="12.75">
      <c r="A59" s="39" t="s">
        <v>0</v>
      </c>
      <c r="B59" s="6"/>
      <c r="C59" s="6"/>
      <c r="D59" s="6"/>
      <c r="E59" s="6"/>
      <c r="F59" s="6"/>
    </row>
    <row r="60" spans="1:6" ht="12.75">
      <c r="A60" s="39" t="s">
        <v>6</v>
      </c>
      <c r="B60" s="6">
        <f>SUM(B6:B58)</f>
        <v>-3793.7133047585758</v>
      </c>
      <c r="C60" s="6">
        <f>SUM(C6:C58)</f>
        <v>0</v>
      </c>
      <c r="D60" s="6">
        <f>SUM(D6:D58)</f>
        <v>32212270.27385514</v>
      </c>
      <c r="E60" s="6">
        <f>SUM(E6:E58)</f>
        <v>0</v>
      </c>
      <c r="F60" s="6">
        <f>SUM(F6:F58)</f>
        <v>32208476.56055038</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Italic"Centennial Life Insurance Company&amp;R&amp;"Geneva,Bold"UNAUDITED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2.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bestFit="1" customWidth="1"/>
    <col min="2" max="2" width="8.125" style="7" bestFit="1" customWidth="1"/>
    <col min="3" max="3" width="12.1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384" width="10.625" style="7" customWidth="1"/>
  </cols>
  <sheetData>
    <row r="1" spans="1:6" ht="12.75">
      <c r="A1" s="130" t="s">
        <v>102</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897.2118852139998</v>
      </c>
      <c r="C6" s="6">
        <v>413521.2002476479</v>
      </c>
      <c r="D6" s="6">
        <v>0</v>
      </c>
      <c r="E6" s="6">
        <v>0</v>
      </c>
      <c r="F6" s="6">
        <f aca="true" t="shared" si="0" ref="F6:F21">SUM(B6:E6)</f>
        <v>414418.4121328619</v>
      </c>
      <c r="H6" s="7" t="s">
        <v>8</v>
      </c>
      <c r="I6" s="8" t="s">
        <v>0</v>
      </c>
    </row>
    <row r="7" spans="1:6" ht="12" customHeight="1">
      <c r="A7" s="39" t="s">
        <v>9</v>
      </c>
      <c r="B7" s="6">
        <v>0</v>
      </c>
      <c r="C7" s="6">
        <v>0</v>
      </c>
      <c r="D7" s="6">
        <v>0</v>
      </c>
      <c r="E7" s="6">
        <v>0</v>
      </c>
      <c r="F7" s="6">
        <f t="shared" si="0"/>
        <v>0</v>
      </c>
    </row>
    <row r="8" spans="1:9" ht="12.75">
      <c r="A8" s="39" t="s">
        <v>10</v>
      </c>
      <c r="B8" s="6">
        <v>0</v>
      </c>
      <c r="C8" s="6">
        <v>387970.55269527435</v>
      </c>
      <c r="D8" s="6">
        <v>0</v>
      </c>
      <c r="E8" s="6">
        <v>0</v>
      </c>
      <c r="F8" s="6">
        <f t="shared" si="0"/>
        <v>387970.55269527435</v>
      </c>
      <c r="H8" s="7" t="s">
        <v>0</v>
      </c>
      <c r="I8" s="8" t="s">
        <v>0</v>
      </c>
    </row>
    <row r="9" spans="1:9" ht="12.75">
      <c r="A9" s="39" t="s">
        <v>11</v>
      </c>
      <c r="B9" s="6">
        <v>0</v>
      </c>
      <c r="C9" s="6">
        <v>21961.7292953258</v>
      </c>
      <c r="D9" s="6">
        <v>0</v>
      </c>
      <c r="E9" s="6">
        <v>0</v>
      </c>
      <c r="F9" s="6">
        <f t="shared" si="0"/>
        <v>21961.7292953258</v>
      </c>
      <c r="H9" s="7" t="s">
        <v>0</v>
      </c>
      <c r="I9" s="8" t="s">
        <v>0</v>
      </c>
    </row>
    <row r="10" spans="1:9" ht="12.75">
      <c r="A10" s="39" t="s">
        <v>12</v>
      </c>
      <c r="B10" s="6">
        <v>0</v>
      </c>
      <c r="C10" s="6">
        <v>0</v>
      </c>
      <c r="D10" s="6">
        <v>0</v>
      </c>
      <c r="E10" s="6">
        <v>0</v>
      </c>
      <c r="F10" s="6">
        <f t="shared" si="0"/>
        <v>0</v>
      </c>
      <c r="H10" s="7" t="s">
        <v>13</v>
      </c>
      <c r="I10" s="8">
        <v>72284955.26</v>
      </c>
    </row>
    <row r="11" spans="1:6" ht="12.75">
      <c r="A11" s="39" t="s">
        <v>15</v>
      </c>
      <c r="B11" s="6">
        <v>0</v>
      </c>
      <c r="C11" s="6">
        <v>126059.16950559878</v>
      </c>
      <c r="D11" s="6">
        <v>0</v>
      </c>
      <c r="E11" s="6">
        <v>0</v>
      </c>
      <c r="F11" s="6">
        <f t="shared" si="0"/>
        <v>126059.16950559878</v>
      </c>
    </row>
    <row r="12" spans="1:8" ht="12.75">
      <c r="A12" s="39" t="s">
        <v>16</v>
      </c>
      <c r="B12" s="6">
        <v>0</v>
      </c>
      <c r="C12" s="6">
        <v>0</v>
      </c>
      <c r="D12" s="6">
        <v>0</v>
      </c>
      <c r="E12" s="6">
        <v>0</v>
      </c>
      <c r="F12" s="6">
        <f t="shared" si="0"/>
        <v>0</v>
      </c>
      <c r="H12" s="7" t="s">
        <v>17</v>
      </c>
    </row>
    <row r="13" spans="1:9" ht="12.75">
      <c r="A13" s="39" t="s">
        <v>18</v>
      </c>
      <c r="B13" s="6">
        <v>0</v>
      </c>
      <c r="C13" s="6">
        <v>60195.26655768485</v>
      </c>
      <c r="D13" s="6">
        <v>0</v>
      </c>
      <c r="E13" s="6">
        <v>0</v>
      </c>
      <c r="F13" s="6">
        <f t="shared" si="0"/>
        <v>60195.26655768485</v>
      </c>
      <c r="H13" s="7" t="s">
        <v>19</v>
      </c>
      <c r="I13" s="8">
        <v>0</v>
      </c>
    </row>
    <row r="14" spans="1:9" ht="12.75">
      <c r="A14" s="39" t="s">
        <v>20</v>
      </c>
      <c r="B14" s="6">
        <v>0</v>
      </c>
      <c r="C14" s="6">
        <v>0</v>
      </c>
      <c r="D14" s="6">
        <v>0</v>
      </c>
      <c r="E14" s="6">
        <v>0</v>
      </c>
      <c r="F14" s="6">
        <f t="shared" si="0"/>
        <v>0</v>
      </c>
      <c r="H14" s="7" t="s">
        <v>21</v>
      </c>
      <c r="I14" s="8">
        <v>92359</v>
      </c>
    </row>
    <row r="15" spans="1:9" ht="12.75">
      <c r="A15" s="39" t="s">
        <v>22</v>
      </c>
      <c r="B15" s="6">
        <v>49487.07673411947</v>
      </c>
      <c r="C15" s="6">
        <v>7420101.4204377355</v>
      </c>
      <c r="D15" s="6">
        <v>0</v>
      </c>
      <c r="E15" s="6">
        <v>0</v>
      </c>
      <c r="F15" s="6">
        <f t="shared" si="0"/>
        <v>7469588.497171855</v>
      </c>
      <c r="H15" s="7" t="s">
        <v>23</v>
      </c>
      <c r="I15" s="8">
        <v>642336.49</v>
      </c>
    </row>
    <row r="16" spans="1:6" ht="12.75">
      <c r="A16" s="39" t="s">
        <v>24</v>
      </c>
      <c r="B16" s="6">
        <v>152.90142715686625</v>
      </c>
      <c r="C16" s="6">
        <v>746981.3505607616</v>
      </c>
      <c r="D16" s="6">
        <v>0</v>
      </c>
      <c r="E16" s="6">
        <v>0</v>
      </c>
      <c r="F16" s="6">
        <f t="shared" si="0"/>
        <v>747134.2519879185</v>
      </c>
    </row>
    <row r="17" spans="1:8" ht="12.75">
      <c r="A17" s="39" t="s">
        <v>25</v>
      </c>
      <c r="B17" s="6">
        <v>0</v>
      </c>
      <c r="C17" s="6">
        <v>0</v>
      </c>
      <c r="D17" s="6">
        <v>0</v>
      </c>
      <c r="E17" s="6">
        <v>0</v>
      </c>
      <c r="F17" s="6">
        <f t="shared" si="0"/>
        <v>0</v>
      </c>
      <c r="H17" s="7" t="s">
        <v>26</v>
      </c>
    </row>
    <row r="18" spans="1:9" ht="12.75">
      <c r="A18" s="39" t="s">
        <v>27</v>
      </c>
      <c r="B18" s="6">
        <v>0</v>
      </c>
      <c r="C18" s="6">
        <v>5143.8139476747065</v>
      </c>
      <c r="D18" s="6">
        <v>0</v>
      </c>
      <c r="E18" s="6">
        <v>0</v>
      </c>
      <c r="F18" s="6">
        <f t="shared" si="0"/>
        <v>5143.8139476747065</v>
      </c>
      <c r="H18" s="7" t="s">
        <v>28</v>
      </c>
      <c r="I18" s="8">
        <v>43973889.679381266</v>
      </c>
    </row>
    <row r="19" spans="1:9" ht="12.75">
      <c r="A19" s="39" t="s">
        <v>29</v>
      </c>
      <c r="B19" s="6">
        <v>0</v>
      </c>
      <c r="C19" s="6">
        <v>0</v>
      </c>
      <c r="D19" s="6">
        <v>0</v>
      </c>
      <c r="E19" s="6">
        <v>0</v>
      </c>
      <c r="F19" s="6">
        <f t="shared" si="0"/>
        <v>0</v>
      </c>
      <c r="H19" s="7" t="s">
        <v>30</v>
      </c>
      <c r="I19" s="8">
        <v>3744837.3099767314</v>
      </c>
    </row>
    <row r="20" spans="1:9" ht="12.75">
      <c r="A20" s="39" t="s">
        <v>31</v>
      </c>
      <c r="B20" s="6">
        <v>0</v>
      </c>
      <c r="C20" s="6">
        <v>423515.0733729533</v>
      </c>
      <c r="D20" s="6">
        <v>0</v>
      </c>
      <c r="E20" s="6">
        <v>0</v>
      </c>
      <c r="F20" s="6">
        <f t="shared" si="0"/>
        <v>423515.0733729533</v>
      </c>
      <c r="H20" s="7" t="s">
        <v>32</v>
      </c>
      <c r="I20" s="8" t="s">
        <v>0</v>
      </c>
    </row>
    <row r="21" spans="1:9" ht="12.75">
      <c r="A21" s="39" t="s">
        <v>33</v>
      </c>
      <c r="B21" s="6">
        <v>0</v>
      </c>
      <c r="C21" s="6">
        <v>0</v>
      </c>
      <c r="D21" s="6">
        <v>0</v>
      </c>
      <c r="E21" s="6">
        <v>0</v>
      </c>
      <c r="F21" s="6">
        <f t="shared" si="0"/>
        <v>0</v>
      </c>
      <c r="H21" s="7" t="s">
        <v>34</v>
      </c>
      <c r="I21" s="8">
        <v>5169108.270642</v>
      </c>
    </row>
    <row r="22" spans="1:9" ht="12.75">
      <c r="A22" s="39" t="s">
        <v>35</v>
      </c>
      <c r="B22" s="6">
        <v>0</v>
      </c>
      <c r="C22" s="6">
        <v>0</v>
      </c>
      <c r="D22" s="6">
        <v>0</v>
      </c>
      <c r="E22" s="6">
        <v>0</v>
      </c>
      <c r="F22" s="6">
        <f aca="true" t="shared" si="1" ref="F22:F37">SUM(B22:E22)</f>
        <v>0</v>
      </c>
      <c r="H22" s="7" t="s">
        <v>36</v>
      </c>
      <c r="I22" s="8" t="s">
        <v>0</v>
      </c>
    </row>
    <row r="23" spans="1:9" ht="12.75">
      <c r="A23" s="39" t="s">
        <v>37</v>
      </c>
      <c r="B23" s="6">
        <v>273.7674985698334</v>
      </c>
      <c r="C23" s="6">
        <v>322711.0631515736</v>
      </c>
      <c r="D23" s="6">
        <v>0</v>
      </c>
      <c r="E23" s="6">
        <v>0</v>
      </c>
      <c r="F23" s="6">
        <f t="shared" si="1"/>
        <v>322984.83065014344</v>
      </c>
      <c r="H23" s="7" t="s">
        <v>38</v>
      </c>
      <c r="I23" s="8">
        <v>606934</v>
      </c>
    </row>
    <row r="24" spans="1:6" ht="12.75">
      <c r="A24" s="39" t="s">
        <v>39</v>
      </c>
      <c r="B24" s="6">
        <v>0</v>
      </c>
      <c r="C24" s="6">
        <v>185436.86470034005</v>
      </c>
      <c r="D24" s="6">
        <v>0</v>
      </c>
      <c r="E24" s="6">
        <v>0</v>
      </c>
      <c r="F24" s="6">
        <f t="shared" si="1"/>
        <v>185436.86470034005</v>
      </c>
    </row>
    <row r="25" spans="1:9" ht="12.75">
      <c r="A25" s="39" t="s">
        <v>40</v>
      </c>
      <c r="B25" s="6">
        <v>0</v>
      </c>
      <c r="C25" s="6">
        <v>0</v>
      </c>
      <c r="D25" s="6">
        <v>0</v>
      </c>
      <c r="E25" s="6">
        <v>0</v>
      </c>
      <c r="F25" s="6">
        <f t="shared" si="1"/>
        <v>0</v>
      </c>
      <c r="H25" s="7" t="s">
        <v>41</v>
      </c>
      <c r="I25" s="8">
        <f>SUM(I10:I15)-SUM(I18:I23)</f>
        <v>19524881.490000002</v>
      </c>
    </row>
    <row r="26" spans="1:9" ht="12.75">
      <c r="A26" s="39" t="s">
        <v>42</v>
      </c>
      <c r="B26" s="6">
        <v>0</v>
      </c>
      <c r="C26" s="6">
        <v>314835.9808434886</v>
      </c>
      <c r="D26" s="6">
        <v>0</v>
      </c>
      <c r="E26" s="6">
        <v>0</v>
      </c>
      <c r="F26" s="6">
        <f t="shared" si="1"/>
        <v>314835.9808434886</v>
      </c>
      <c r="H26" s="7" t="s">
        <v>43</v>
      </c>
      <c r="I26" s="8">
        <f>+F60</f>
        <v>19524881.490000002</v>
      </c>
    </row>
    <row r="27" spans="1:9" ht="12.75">
      <c r="A27" s="39" t="s">
        <v>44</v>
      </c>
      <c r="B27" s="6">
        <v>0</v>
      </c>
      <c r="C27" s="6">
        <v>0</v>
      </c>
      <c r="D27" s="6">
        <v>0</v>
      </c>
      <c r="E27" s="6">
        <v>0</v>
      </c>
      <c r="F27" s="6">
        <f t="shared" si="1"/>
        <v>0</v>
      </c>
      <c r="I27" s="6"/>
    </row>
    <row r="28" spans="1:9" ht="12.75">
      <c r="A28" s="39" t="s">
        <v>45</v>
      </c>
      <c r="B28" s="6">
        <v>0</v>
      </c>
      <c r="C28" s="6">
        <v>0</v>
      </c>
      <c r="D28" s="6">
        <v>0</v>
      </c>
      <c r="E28" s="6">
        <v>0</v>
      </c>
      <c r="F28" s="6">
        <f t="shared" si="1"/>
        <v>0</v>
      </c>
      <c r="I28" s="6"/>
    </row>
    <row r="29" spans="1:6" ht="12.75">
      <c r="A29" s="39" t="s">
        <v>46</v>
      </c>
      <c r="B29" s="6">
        <v>0</v>
      </c>
      <c r="C29" s="6">
        <v>0</v>
      </c>
      <c r="D29" s="6">
        <v>0</v>
      </c>
      <c r="E29" s="6">
        <v>0</v>
      </c>
      <c r="F29" s="6">
        <f t="shared" si="1"/>
        <v>0</v>
      </c>
    </row>
    <row r="30" spans="1:6" ht="12.75">
      <c r="A30" s="39" t="s">
        <v>47</v>
      </c>
      <c r="B30" s="6">
        <v>0</v>
      </c>
      <c r="C30" s="6">
        <v>94465.05252742315</v>
      </c>
      <c r="D30" s="6">
        <v>0</v>
      </c>
      <c r="E30" s="6">
        <v>0</v>
      </c>
      <c r="F30" s="6">
        <f t="shared" si="1"/>
        <v>94465.05252742315</v>
      </c>
    </row>
    <row r="31" spans="1:6" ht="12.75">
      <c r="A31" s="39" t="s">
        <v>48</v>
      </c>
      <c r="B31" s="6">
        <v>0</v>
      </c>
      <c r="C31" s="6">
        <v>0</v>
      </c>
      <c r="D31" s="6">
        <v>0</v>
      </c>
      <c r="E31" s="6">
        <v>0</v>
      </c>
      <c r="F31" s="6">
        <f t="shared" si="1"/>
        <v>0</v>
      </c>
    </row>
    <row r="32" spans="1:6" ht="12.75">
      <c r="A32" s="39" t="s">
        <v>49</v>
      </c>
      <c r="B32" s="6">
        <v>0</v>
      </c>
      <c r="C32" s="6">
        <v>0</v>
      </c>
      <c r="D32" s="6">
        <v>0</v>
      </c>
      <c r="E32" s="6">
        <v>0</v>
      </c>
      <c r="F32" s="6">
        <f t="shared" si="1"/>
        <v>0</v>
      </c>
    </row>
    <row r="33" spans="1:6" ht="12.75">
      <c r="A33" s="39" t="s">
        <v>50</v>
      </c>
      <c r="B33" s="6">
        <v>0</v>
      </c>
      <c r="C33" s="6">
        <v>0</v>
      </c>
      <c r="D33" s="6">
        <v>0</v>
      </c>
      <c r="E33" s="6">
        <v>0</v>
      </c>
      <c r="F33" s="6">
        <f t="shared" si="1"/>
        <v>0</v>
      </c>
    </row>
    <row r="34" spans="1:6" ht="12.75">
      <c r="A34" s="39" t="s">
        <v>51</v>
      </c>
      <c r="B34" s="6">
        <v>0</v>
      </c>
      <c r="C34" s="6">
        <v>24452.225419590126</v>
      </c>
      <c r="D34" s="6">
        <v>0</v>
      </c>
      <c r="E34" s="6">
        <v>0</v>
      </c>
      <c r="F34" s="6">
        <f t="shared" si="1"/>
        <v>24452.225419590126</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0</v>
      </c>
      <c r="C37" s="6">
        <v>161231.0816165441</v>
      </c>
      <c r="D37" s="6">
        <v>0</v>
      </c>
      <c r="E37" s="6">
        <v>0</v>
      </c>
      <c r="F37" s="6">
        <f t="shared" si="1"/>
        <v>161231.0816165441</v>
      </c>
    </row>
    <row r="38" spans="1:6" ht="12.75">
      <c r="A38" s="39" t="s">
        <v>55</v>
      </c>
      <c r="B38" s="6">
        <v>0</v>
      </c>
      <c r="C38" s="6">
        <v>0</v>
      </c>
      <c r="D38" s="6">
        <v>0</v>
      </c>
      <c r="E38" s="6">
        <v>0</v>
      </c>
      <c r="F38" s="6">
        <f aca="true" t="shared" si="2" ref="F38:F53">SUM(B38:E38)</f>
        <v>0</v>
      </c>
    </row>
    <row r="39" spans="1:6" ht="12.75">
      <c r="A39" s="39" t="s">
        <v>56</v>
      </c>
      <c r="B39" s="6">
        <v>532.7262689028174</v>
      </c>
      <c r="C39" s="6">
        <v>1202952.0112739177</v>
      </c>
      <c r="D39" s="6">
        <v>0</v>
      </c>
      <c r="E39" s="6">
        <v>0</v>
      </c>
      <c r="F39" s="6">
        <f t="shared" si="2"/>
        <v>1203484.7375428206</v>
      </c>
    </row>
    <row r="40" spans="1:6" ht="12.75">
      <c r="A40" s="39" t="s">
        <v>57</v>
      </c>
      <c r="B40" s="6">
        <v>0</v>
      </c>
      <c r="C40" s="6">
        <v>0</v>
      </c>
      <c r="D40" s="6">
        <v>0</v>
      </c>
      <c r="E40" s="6">
        <v>0</v>
      </c>
      <c r="F40" s="6">
        <f t="shared" si="2"/>
        <v>0</v>
      </c>
    </row>
    <row r="41" spans="1:6" ht="12.75">
      <c r="A41" s="39" t="s">
        <v>58</v>
      </c>
      <c r="B41" s="6">
        <v>2422.3232078413635</v>
      </c>
      <c r="C41" s="6">
        <v>3155862.600238068</v>
      </c>
      <c r="D41" s="6">
        <v>0</v>
      </c>
      <c r="E41" s="6">
        <v>0</v>
      </c>
      <c r="F41" s="6">
        <f t="shared" si="2"/>
        <v>3158284.9234459093</v>
      </c>
    </row>
    <row r="42" spans="1:6" ht="12.75">
      <c r="A42" s="39" t="s">
        <v>59</v>
      </c>
      <c r="B42" s="6">
        <v>0</v>
      </c>
      <c r="C42" s="6">
        <v>303719.81001009274</v>
      </c>
      <c r="D42" s="6">
        <v>0</v>
      </c>
      <c r="E42" s="6">
        <v>0</v>
      </c>
      <c r="F42" s="6">
        <f t="shared" si="2"/>
        <v>303719.81001009274</v>
      </c>
    </row>
    <row r="43" spans="1:6" ht="12.75">
      <c r="A43" s="39" t="s">
        <v>60</v>
      </c>
      <c r="B43" s="6">
        <v>0</v>
      </c>
      <c r="C43" s="6">
        <v>6603.261257629483</v>
      </c>
      <c r="D43" s="6">
        <v>0</v>
      </c>
      <c r="E43" s="6">
        <v>0</v>
      </c>
      <c r="F43" s="6">
        <f t="shared" si="2"/>
        <v>6603.261257629483</v>
      </c>
    </row>
    <row r="44" spans="1:6" ht="12.75">
      <c r="A44" s="39" t="s">
        <v>61</v>
      </c>
      <c r="B44" s="6">
        <v>0</v>
      </c>
      <c r="C44" s="6">
        <v>0</v>
      </c>
      <c r="D44" s="6">
        <v>0</v>
      </c>
      <c r="E44" s="6">
        <v>0</v>
      </c>
      <c r="F44" s="6">
        <f t="shared" si="2"/>
        <v>0</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1681.2482696557859</v>
      </c>
      <c r="C47" s="6">
        <v>46029.29894102443</v>
      </c>
      <c r="D47" s="6">
        <v>0</v>
      </c>
      <c r="E47" s="6">
        <v>0</v>
      </c>
      <c r="F47" s="6">
        <f t="shared" si="2"/>
        <v>47710.54721068022</v>
      </c>
    </row>
    <row r="48" spans="1:6" ht="12.75">
      <c r="A48" s="39" t="s">
        <v>65</v>
      </c>
      <c r="B48" s="6">
        <v>0</v>
      </c>
      <c r="C48" s="6">
        <v>0</v>
      </c>
      <c r="D48" s="6">
        <v>0</v>
      </c>
      <c r="E48" s="6">
        <v>0</v>
      </c>
      <c r="F48" s="6">
        <f t="shared" si="2"/>
        <v>0</v>
      </c>
    </row>
    <row r="49" spans="1:6" ht="12.75">
      <c r="A49" s="39" t="s">
        <v>66</v>
      </c>
      <c r="B49" s="6">
        <v>0</v>
      </c>
      <c r="C49" s="6">
        <v>144140.89605698886</v>
      </c>
      <c r="D49" s="6">
        <v>0</v>
      </c>
      <c r="E49" s="6">
        <v>0</v>
      </c>
      <c r="F49" s="6">
        <f t="shared" si="2"/>
        <v>144140.89605698886</v>
      </c>
    </row>
    <row r="50" spans="1:6" ht="12.75">
      <c r="A50" s="39" t="s">
        <v>67</v>
      </c>
      <c r="B50" s="6">
        <v>0</v>
      </c>
      <c r="C50" s="6">
        <v>2996762.9984836876</v>
      </c>
      <c r="D50" s="6">
        <v>0</v>
      </c>
      <c r="E50" s="6">
        <v>0</v>
      </c>
      <c r="F50" s="6">
        <f t="shared" si="2"/>
        <v>2996762.9984836876</v>
      </c>
    </row>
    <row r="51" spans="1:6" ht="12.75">
      <c r="A51" s="39" t="s">
        <v>68</v>
      </c>
      <c r="B51" s="6">
        <v>0</v>
      </c>
      <c r="C51" s="6">
        <v>0</v>
      </c>
      <c r="D51" s="6">
        <v>0</v>
      </c>
      <c r="E51" s="6">
        <v>0</v>
      </c>
      <c r="F51" s="6">
        <f t="shared" si="2"/>
        <v>0</v>
      </c>
    </row>
    <row r="52" spans="1:6" ht="12.75">
      <c r="A52" s="39" t="s">
        <v>69</v>
      </c>
      <c r="B52" s="6">
        <v>0</v>
      </c>
      <c r="C52" s="6">
        <v>0</v>
      </c>
      <c r="D52" s="6">
        <v>0</v>
      </c>
      <c r="E52" s="6">
        <v>0</v>
      </c>
      <c r="F52" s="6">
        <f t="shared" si="2"/>
        <v>0</v>
      </c>
    </row>
    <row r="53" spans="1:6" ht="12.75">
      <c r="A53" s="39" t="s">
        <v>70</v>
      </c>
      <c r="B53" s="6">
        <v>1416.9997725895973</v>
      </c>
      <c r="C53" s="6">
        <v>764629.8429068882</v>
      </c>
      <c r="D53" s="6">
        <v>0</v>
      </c>
      <c r="E53" s="6">
        <v>0</v>
      </c>
      <c r="F53" s="6">
        <f t="shared" si="2"/>
        <v>766046.8426794779</v>
      </c>
    </row>
    <row r="54" spans="1:6" ht="12.75">
      <c r="A54" s="39" t="s">
        <v>71</v>
      </c>
      <c r="B54" s="6">
        <v>0</v>
      </c>
      <c r="C54" s="6">
        <v>11047.000568026593</v>
      </c>
      <c r="D54" s="6">
        <v>0</v>
      </c>
      <c r="E54" s="6">
        <v>0</v>
      </c>
      <c r="F54" s="6">
        <f>SUM(B54:E54)</f>
        <v>11047.000568026593</v>
      </c>
    </row>
    <row r="55" spans="1:6" ht="12.75">
      <c r="A55" s="39" t="s">
        <v>72</v>
      </c>
      <c r="B55" s="6">
        <v>108.91333078528076</v>
      </c>
      <c r="C55" s="6">
        <v>127578.75698922512</v>
      </c>
      <c r="D55" s="6">
        <v>0</v>
      </c>
      <c r="E55" s="6">
        <v>0</v>
      </c>
      <c r="F55" s="6">
        <f>SUM(B55:E55)</f>
        <v>127687.6703200104</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56973.16839483501</v>
      </c>
      <c r="C60" s="6">
        <f>SUM(C6:C58)</f>
        <v>19467908.321605165</v>
      </c>
      <c r="D60" s="6">
        <f>SUM(D6:D58)</f>
        <v>0</v>
      </c>
      <c r="E60" s="6">
        <f>SUM(E6:E58)</f>
        <v>0</v>
      </c>
      <c r="F60" s="6">
        <f>SUM(F6:F58)</f>
        <v>19524881.490000002</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Italic"Coastal States Life Insurance Company&amp;R&amp;"Geneva,Bold"UNAUDITED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3.xml><?xml version="1.0" encoding="utf-8"?>
<worksheet xmlns="http://schemas.openxmlformats.org/spreadsheetml/2006/main" xmlns:r="http://schemas.openxmlformats.org/officeDocument/2006/relationships">
  <dimension ref="A1:I61"/>
  <sheetViews>
    <sheetView zoomScale="75" zoomScaleNormal="75" workbookViewId="0" topLeftCell="A1">
      <selection activeCell="A2" sqref="A2"/>
    </sheetView>
  </sheetViews>
  <sheetFormatPr defaultColWidth="9.00390625" defaultRowHeight="12.75"/>
  <cols>
    <col min="1" max="1" width="15.625" style="7" bestFit="1" customWidth="1"/>
    <col min="2" max="2" width="11.00390625" style="7" bestFit="1" customWidth="1"/>
    <col min="3" max="3" width="13.375" style="7" bestFit="1" customWidth="1"/>
    <col min="4" max="4" width="6.375" style="7" bestFit="1" customWidth="1"/>
    <col min="5" max="5" width="14.50390625" style="7" bestFit="1" customWidth="1"/>
    <col min="6" max="6" width="13.375" style="7" bestFit="1" customWidth="1"/>
    <col min="7" max="7" width="2.625" style="7" customWidth="1"/>
    <col min="8" max="8" width="28.125" style="7" bestFit="1" customWidth="1"/>
    <col min="9" max="9" width="15.00390625" style="8" bestFit="1" customWidth="1"/>
    <col min="10" max="16384" width="10.625" style="7" customWidth="1"/>
  </cols>
  <sheetData>
    <row r="1" spans="1:6" ht="12.75">
      <c r="A1" s="130" t="s">
        <v>299</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 customHeight="1">
      <c r="A5" s="39"/>
    </row>
    <row r="6" spans="1:9" ht="12.75">
      <c r="A6" s="39" t="s">
        <v>7</v>
      </c>
      <c r="B6" s="6">
        <v>0</v>
      </c>
      <c r="C6" s="6">
        <v>-8.003553375601768E-11</v>
      </c>
      <c r="D6" s="6">
        <v>0</v>
      </c>
      <c r="E6" s="6">
        <v>0</v>
      </c>
      <c r="F6" s="6">
        <f aca="true" t="shared" si="0" ref="F6:F21">SUM(B6:E6)</f>
        <v>-8.003553375601768E-11</v>
      </c>
      <c r="H6" s="7" t="s">
        <v>8</v>
      </c>
      <c r="I6" s="8" t="s">
        <v>0</v>
      </c>
    </row>
    <row r="7" spans="1:6" ht="12.75">
      <c r="A7" s="39" t="s">
        <v>9</v>
      </c>
      <c r="B7" s="6">
        <v>0</v>
      </c>
      <c r="C7" s="6">
        <v>2.2282620193436742E-10</v>
      </c>
      <c r="D7" s="6">
        <v>0</v>
      </c>
      <c r="E7" s="6">
        <v>0</v>
      </c>
      <c r="F7" s="6">
        <f t="shared" si="0"/>
        <v>2.2282620193436742E-10</v>
      </c>
    </row>
    <row r="8" spans="1:9" ht="12.75">
      <c r="A8" s="39" t="s">
        <v>10</v>
      </c>
      <c r="B8" s="6">
        <v>0</v>
      </c>
      <c r="C8" s="6">
        <v>-5.238689482212067E-10</v>
      </c>
      <c r="D8" s="6">
        <v>-0.008345382986590264</v>
      </c>
      <c r="E8" s="6">
        <v>0</v>
      </c>
      <c r="F8" s="6">
        <f t="shared" si="0"/>
        <v>-0.008345383510459213</v>
      </c>
      <c r="H8" s="7" t="s">
        <v>0</v>
      </c>
      <c r="I8" s="8" t="s">
        <v>0</v>
      </c>
    </row>
    <row r="9" spans="1:9" ht="12.75">
      <c r="A9" s="39" t="s">
        <v>11</v>
      </c>
      <c r="B9" s="6">
        <v>0</v>
      </c>
      <c r="C9" s="6">
        <v>0</v>
      </c>
      <c r="D9" s="6">
        <v>-0.009997780667617917</v>
      </c>
      <c r="E9" s="6">
        <v>0</v>
      </c>
      <c r="F9" s="6">
        <f t="shared" si="0"/>
        <v>-0.009997780667617917</v>
      </c>
      <c r="H9" s="7" t="s">
        <v>0</v>
      </c>
      <c r="I9" s="8" t="s">
        <v>0</v>
      </c>
    </row>
    <row r="10" spans="1:9" ht="12.75">
      <c r="A10" s="39" t="s">
        <v>12</v>
      </c>
      <c r="B10" s="6">
        <v>0</v>
      </c>
      <c r="C10" s="6">
        <v>0</v>
      </c>
      <c r="D10" s="6">
        <v>2.734363079071045E-06</v>
      </c>
      <c r="E10" s="6">
        <v>0</v>
      </c>
      <c r="F10" s="6">
        <f t="shared" si="0"/>
        <v>2.734363079071045E-06</v>
      </c>
      <c r="H10" s="7" t="s">
        <v>13</v>
      </c>
      <c r="I10" s="8">
        <v>3534278682.5268836</v>
      </c>
    </row>
    <row r="11" spans="1:6" ht="12.75">
      <c r="A11" s="39" t="s">
        <v>15</v>
      </c>
      <c r="B11" s="6">
        <v>0</v>
      </c>
      <c r="C11" s="6">
        <v>-8.731149137020111E-10</v>
      </c>
      <c r="D11" s="6">
        <v>0.009327916952315718</v>
      </c>
      <c r="E11" s="6">
        <v>0</v>
      </c>
      <c r="F11" s="6">
        <f t="shared" si="0"/>
        <v>0.009327916079200804</v>
      </c>
    </row>
    <row r="12" spans="1:8" ht="12.75">
      <c r="A12" s="39" t="s">
        <v>16</v>
      </c>
      <c r="B12" s="6">
        <v>0</v>
      </c>
      <c r="C12" s="6">
        <v>-3.725290298461914E-09</v>
      </c>
      <c r="D12" s="6">
        <v>-0.009864564985036852</v>
      </c>
      <c r="E12" s="6">
        <v>0</v>
      </c>
      <c r="F12" s="6">
        <f t="shared" si="0"/>
        <v>-0.00986456871032715</v>
      </c>
      <c r="H12" s="7" t="s">
        <v>17</v>
      </c>
    </row>
    <row r="13" spans="1:9" ht="12.75">
      <c r="A13" s="39" t="s">
        <v>18</v>
      </c>
      <c r="B13" s="6">
        <v>0</v>
      </c>
      <c r="C13" s="6">
        <v>0</v>
      </c>
      <c r="D13" s="6">
        <v>0</v>
      </c>
      <c r="E13" s="6">
        <v>0</v>
      </c>
      <c r="F13" s="6">
        <f t="shared" si="0"/>
        <v>0</v>
      </c>
      <c r="H13" s="7" t="s">
        <v>19</v>
      </c>
      <c r="I13" s="8">
        <v>0</v>
      </c>
    </row>
    <row r="14" spans="1:9" ht="12.75">
      <c r="A14" s="39" t="s">
        <v>20</v>
      </c>
      <c r="B14" s="6">
        <v>0</v>
      </c>
      <c r="C14" s="6">
        <v>1.5133991837501526E-09</v>
      </c>
      <c r="D14" s="6">
        <v>4.464061930775642E-06</v>
      </c>
      <c r="E14" s="6">
        <v>0</v>
      </c>
      <c r="F14" s="6">
        <f t="shared" si="0"/>
        <v>4.4655753299593925E-06</v>
      </c>
      <c r="H14" s="7" t="s">
        <v>21</v>
      </c>
      <c r="I14" s="8">
        <v>4043353.2499999683</v>
      </c>
    </row>
    <row r="15" spans="1:9" ht="12.75">
      <c r="A15" s="39" t="s">
        <v>22</v>
      </c>
      <c r="B15" s="6">
        <v>0</v>
      </c>
      <c r="C15" s="6">
        <v>2.9103830456733704E-09</v>
      </c>
      <c r="D15" s="6">
        <v>-0.017016825266182423</v>
      </c>
      <c r="E15" s="6">
        <v>0</v>
      </c>
      <c r="F15" s="6">
        <f t="shared" si="0"/>
        <v>-0.017016822355799377</v>
      </c>
      <c r="H15" s="7" t="s">
        <v>23</v>
      </c>
      <c r="I15" s="8">
        <v>14377566.903</v>
      </c>
    </row>
    <row r="16" spans="1:6" ht="12.75">
      <c r="A16" s="39" t="s">
        <v>24</v>
      </c>
      <c r="B16" s="6">
        <v>0</v>
      </c>
      <c r="C16" s="6">
        <v>0</v>
      </c>
      <c r="D16" s="6">
        <v>0.018886436708271503</v>
      </c>
      <c r="E16" s="6">
        <v>0</v>
      </c>
      <c r="F16" s="6">
        <f t="shared" si="0"/>
        <v>0.018886436708271503</v>
      </c>
    </row>
    <row r="17" spans="1:8" ht="12.75">
      <c r="A17" s="39" t="s">
        <v>25</v>
      </c>
      <c r="B17" s="6">
        <v>0</v>
      </c>
      <c r="C17" s="6">
        <v>0</v>
      </c>
      <c r="D17" s="6">
        <v>0.008707742264959961</v>
      </c>
      <c r="E17" s="6">
        <v>0</v>
      </c>
      <c r="F17" s="6">
        <f t="shared" si="0"/>
        <v>0.008707742264959961</v>
      </c>
      <c r="H17" s="7" t="s">
        <v>26</v>
      </c>
    </row>
    <row r="18" spans="1:9" ht="12.75">
      <c r="A18" s="39" t="s">
        <v>27</v>
      </c>
      <c r="B18" s="6">
        <v>0</v>
      </c>
      <c r="C18" s="6">
        <v>1.2369127944111824E-10</v>
      </c>
      <c r="D18" s="6">
        <v>3.699984517879784E-06</v>
      </c>
      <c r="E18" s="6">
        <v>0</v>
      </c>
      <c r="F18" s="6">
        <f t="shared" si="0"/>
        <v>3.7001082091592252E-06</v>
      </c>
      <c r="H18" s="7" t="s">
        <v>28</v>
      </c>
      <c r="I18" s="8">
        <v>3228522434.5828195</v>
      </c>
    </row>
    <row r="19" spans="1:9" ht="12.75">
      <c r="A19" s="39" t="s">
        <v>29</v>
      </c>
      <c r="B19" s="6">
        <v>0</v>
      </c>
      <c r="C19" s="6">
        <v>0</v>
      </c>
      <c r="D19" s="6">
        <v>-0.009921402670443058</v>
      </c>
      <c r="E19" s="6">
        <v>0</v>
      </c>
      <c r="F19" s="6">
        <f t="shared" si="0"/>
        <v>-0.009921402670443058</v>
      </c>
      <c r="H19" s="7" t="s">
        <v>30</v>
      </c>
      <c r="I19" s="8">
        <v>102571577.00400008</v>
      </c>
    </row>
    <row r="20" spans="1:9" ht="12.75">
      <c r="A20" s="39" t="s">
        <v>31</v>
      </c>
      <c r="B20" s="6">
        <v>0</v>
      </c>
      <c r="C20" s="6">
        <v>-5.238689482212067E-10</v>
      </c>
      <c r="D20" s="6">
        <v>9.999959729611874E-06</v>
      </c>
      <c r="E20" s="6">
        <v>0</v>
      </c>
      <c r="F20" s="6">
        <f t="shared" si="0"/>
        <v>9.999435860663652E-06</v>
      </c>
      <c r="H20" s="7" t="s">
        <v>0</v>
      </c>
      <c r="I20" s="8" t="s">
        <v>0</v>
      </c>
    </row>
    <row r="21" spans="1:9" ht="12.75">
      <c r="A21" s="39" t="s">
        <v>33</v>
      </c>
      <c r="B21" s="6">
        <v>0</v>
      </c>
      <c r="C21" s="6">
        <v>0</v>
      </c>
      <c r="D21" s="6">
        <v>-0.00984433066332713</v>
      </c>
      <c r="E21" s="6">
        <v>0</v>
      </c>
      <c r="F21" s="6">
        <f t="shared" si="0"/>
        <v>-0.00984433066332713</v>
      </c>
      <c r="H21" s="7" t="s">
        <v>234</v>
      </c>
      <c r="I21" s="8">
        <v>84689349.8965139</v>
      </c>
    </row>
    <row r="22" spans="1:9" ht="12.75">
      <c r="A22" s="39" t="s">
        <v>35</v>
      </c>
      <c r="B22" s="6">
        <v>0</v>
      </c>
      <c r="C22" s="6">
        <v>-1.4551915228366852E-10</v>
      </c>
      <c r="D22" s="6">
        <v>0</v>
      </c>
      <c r="E22" s="6">
        <v>0</v>
      </c>
      <c r="F22" s="6">
        <f aca="true" t="shared" si="1" ref="F22:F37">SUM(B22:E22)</f>
        <v>-1.4551915228366852E-10</v>
      </c>
      <c r="H22" s="7" t="s">
        <v>36</v>
      </c>
      <c r="I22" s="8" t="s">
        <v>0</v>
      </c>
    </row>
    <row r="23" spans="1:9" ht="12.75">
      <c r="A23" s="39" t="s">
        <v>37</v>
      </c>
      <c r="B23" s="6">
        <v>0</v>
      </c>
      <c r="C23" s="6">
        <v>4.511093720793724E-10</v>
      </c>
      <c r="D23" s="6">
        <v>0.008121915976516902</v>
      </c>
      <c r="E23" s="6">
        <v>0</v>
      </c>
      <c r="F23" s="6">
        <f t="shared" si="1"/>
        <v>0.008121916427626275</v>
      </c>
      <c r="H23" s="7" t="s">
        <v>38</v>
      </c>
      <c r="I23" s="8">
        <v>136916241.20959294</v>
      </c>
    </row>
    <row r="24" spans="1:6" ht="12.75">
      <c r="A24" s="39" t="s">
        <v>39</v>
      </c>
      <c r="B24" s="6">
        <v>0</v>
      </c>
      <c r="C24" s="6">
        <v>-3.7834979593753815E-10</v>
      </c>
      <c r="D24" s="6">
        <v>0</v>
      </c>
      <c r="E24" s="6">
        <v>0</v>
      </c>
      <c r="F24" s="6">
        <f t="shared" si="1"/>
        <v>-3.7834979593753815E-10</v>
      </c>
    </row>
    <row r="25" spans="1:9" ht="12.75">
      <c r="A25" s="39" t="s">
        <v>40</v>
      </c>
      <c r="B25" s="6">
        <v>0</v>
      </c>
      <c r="C25" s="6">
        <v>0</v>
      </c>
      <c r="D25" s="6">
        <v>0.010000000009313227</v>
      </c>
      <c r="E25" s="6">
        <v>0</v>
      </c>
      <c r="F25" s="6">
        <f t="shared" si="1"/>
        <v>0.010000000009313227</v>
      </c>
      <c r="H25" s="7" t="s">
        <v>41</v>
      </c>
      <c r="I25" s="8">
        <f>SUM(I10:I15)-SUM(I18:I23)</f>
        <v>-0.013042926788330078</v>
      </c>
    </row>
    <row r="26" spans="1:9" ht="12.75">
      <c r="A26" s="39" t="s">
        <v>42</v>
      </c>
      <c r="B26" s="6">
        <v>0</v>
      </c>
      <c r="C26" s="6">
        <v>-1.280568540096283E-09</v>
      </c>
      <c r="D26" s="6">
        <v>0</v>
      </c>
      <c r="E26" s="6">
        <v>0</v>
      </c>
      <c r="F26" s="6">
        <f t="shared" si="1"/>
        <v>-1.280568540096283E-09</v>
      </c>
      <c r="H26" s="7" t="s">
        <v>43</v>
      </c>
      <c r="I26" s="8">
        <f>+F60</f>
        <v>-0.013041031515058425</v>
      </c>
    </row>
    <row r="27" spans="1:9" ht="12.75">
      <c r="A27" s="39" t="s">
        <v>44</v>
      </c>
      <c r="B27" s="6">
        <v>0</v>
      </c>
      <c r="C27" s="6">
        <v>0</v>
      </c>
      <c r="D27" s="6">
        <v>3.91155481338501E-08</v>
      </c>
      <c r="E27" s="6">
        <v>0</v>
      </c>
      <c r="F27" s="6">
        <f t="shared" si="1"/>
        <v>3.91155481338501E-08</v>
      </c>
      <c r="I27" s="8" t="s">
        <v>0</v>
      </c>
    </row>
    <row r="28" spans="1:9" ht="12.75">
      <c r="A28" s="39" t="s">
        <v>45</v>
      </c>
      <c r="B28" s="6">
        <v>0</v>
      </c>
      <c r="C28" s="6">
        <v>-2.9103830456733704E-10</v>
      </c>
      <c r="D28" s="6">
        <v>0</v>
      </c>
      <c r="E28" s="6">
        <v>0</v>
      </c>
      <c r="F28" s="6">
        <f t="shared" si="1"/>
        <v>-2.9103830456733704E-10</v>
      </c>
      <c r="I28" s="8" t="s">
        <v>0</v>
      </c>
    </row>
    <row r="29" spans="1:6" ht="12.75">
      <c r="A29" s="39" t="s">
        <v>46</v>
      </c>
      <c r="B29" s="6">
        <v>0</v>
      </c>
      <c r="C29" s="6">
        <v>-1.6007106751203537E-10</v>
      </c>
      <c r="D29" s="6">
        <v>1.9999570213258266E-06</v>
      </c>
      <c r="E29" s="6">
        <v>0</v>
      </c>
      <c r="F29" s="6">
        <f t="shared" si="1"/>
        <v>1.9997969502583146E-06</v>
      </c>
    </row>
    <row r="30" spans="1:6" ht="12.75">
      <c r="A30" s="39" t="s">
        <v>47</v>
      </c>
      <c r="B30" s="6">
        <v>0</v>
      </c>
      <c r="C30" s="6">
        <v>3.2741809263825417E-11</v>
      </c>
      <c r="D30" s="6">
        <v>-1.8543796613812449E-06</v>
      </c>
      <c r="E30" s="6">
        <v>0</v>
      </c>
      <c r="F30" s="6">
        <f t="shared" si="1"/>
        <v>-1.854346919571981E-06</v>
      </c>
    </row>
    <row r="31" spans="1:6" ht="12.75">
      <c r="A31" s="39" t="s">
        <v>48</v>
      </c>
      <c r="B31" s="6">
        <v>0</v>
      </c>
      <c r="C31" s="6">
        <v>-8.87666828930378E-10</v>
      </c>
      <c r="D31" s="6">
        <v>-0.009986193152144551</v>
      </c>
      <c r="E31" s="6">
        <v>0</v>
      </c>
      <c r="F31" s="6">
        <f t="shared" si="1"/>
        <v>-0.00998619403981138</v>
      </c>
    </row>
    <row r="32" spans="1:6" ht="12.75">
      <c r="A32" s="39" t="s">
        <v>49</v>
      </c>
      <c r="B32" s="6">
        <v>0</v>
      </c>
      <c r="C32" s="6">
        <v>0</v>
      </c>
      <c r="D32" s="6">
        <v>2.040478284470737E-05</v>
      </c>
      <c r="E32" s="6">
        <v>0</v>
      </c>
      <c r="F32" s="6">
        <f t="shared" si="1"/>
        <v>2.040478284470737E-05</v>
      </c>
    </row>
    <row r="33" spans="1:6" ht="12.75">
      <c r="A33" s="39" t="s">
        <v>50</v>
      </c>
      <c r="B33" s="6">
        <v>0</v>
      </c>
      <c r="C33" s="6">
        <v>0</v>
      </c>
      <c r="D33" s="6">
        <v>-6.999907782301298E-07</v>
      </c>
      <c r="E33" s="6">
        <v>0</v>
      </c>
      <c r="F33" s="6">
        <f t="shared" si="1"/>
        <v>-6.999907782301298E-07</v>
      </c>
    </row>
    <row r="34" spans="1:6" ht="12.75">
      <c r="A34" s="39" t="s">
        <v>51</v>
      </c>
      <c r="B34" s="6">
        <v>0</v>
      </c>
      <c r="C34" s="6">
        <v>2.219167072325945E-10</v>
      </c>
      <c r="D34" s="6">
        <v>3.6106212064623843E-07</v>
      </c>
      <c r="E34" s="6">
        <v>0</v>
      </c>
      <c r="F34" s="6">
        <f t="shared" si="1"/>
        <v>3.6128403735347103E-07</v>
      </c>
    </row>
    <row r="35" spans="1:6" ht="12.75">
      <c r="A35" s="39" t="s">
        <v>52</v>
      </c>
      <c r="B35" s="6">
        <v>0</v>
      </c>
      <c r="C35" s="6">
        <v>-3.2014213502407074E-10</v>
      </c>
      <c r="D35" s="6">
        <v>0.009999999776482582</v>
      </c>
      <c r="E35" s="6">
        <v>0</v>
      </c>
      <c r="F35" s="6">
        <f t="shared" si="1"/>
        <v>0.009999999456340447</v>
      </c>
    </row>
    <row r="36" spans="1:6" ht="12.75">
      <c r="A36" s="39" t="s">
        <v>53</v>
      </c>
      <c r="B36" s="6">
        <v>0</v>
      </c>
      <c r="C36" s="6">
        <v>-2.153683453798294E-09</v>
      </c>
      <c r="D36" s="6">
        <v>0</v>
      </c>
      <c r="E36" s="6">
        <v>0</v>
      </c>
      <c r="F36" s="6">
        <f t="shared" si="1"/>
        <v>-2.153683453798294E-09</v>
      </c>
    </row>
    <row r="37" spans="1:6" ht="12.75">
      <c r="A37" s="39" t="s">
        <v>54</v>
      </c>
      <c r="B37" s="6">
        <v>0</v>
      </c>
      <c r="C37" s="6">
        <v>-7.275957614183426E-11</v>
      </c>
      <c r="D37" s="6">
        <v>8.499977411702272E-06</v>
      </c>
      <c r="E37" s="6">
        <v>0</v>
      </c>
      <c r="F37" s="6">
        <f t="shared" si="1"/>
        <v>8.49990465212613E-06</v>
      </c>
    </row>
    <row r="38" spans="1:6" ht="12.75">
      <c r="A38" s="39" t="s">
        <v>55</v>
      </c>
      <c r="B38" s="6">
        <v>0</v>
      </c>
      <c r="C38" s="6">
        <v>0</v>
      </c>
      <c r="D38" s="6">
        <v>0</v>
      </c>
      <c r="E38" s="6">
        <v>0</v>
      </c>
      <c r="F38" s="6">
        <f aca="true" t="shared" si="2" ref="F38:F53">SUM(B38:E38)</f>
        <v>0</v>
      </c>
    </row>
    <row r="39" spans="1:6" ht="12.75">
      <c r="A39" s="39" t="s">
        <v>56</v>
      </c>
      <c r="B39" s="6">
        <v>0</v>
      </c>
      <c r="C39" s="6">
        <v>0</v>
      </c>
      <c r="D39" s="6">
        <v>0.009970880113542078</v>
      </c>
      <c r="E39" s="6">
        <v>0</v>
      </c>
      <c r="F39" s="6">
        <f t="shared" si="2"/>
        <v>0.009970880113542078</v>
      </c>
    </row>
    <row r="40" spans="1:6" ht="12.75">
      <c r="A40" s="39" t="s">
        <v>57</v>
      </c>
      <c r="B40" s="6">
        <v>0</v>
      </c>
      <c r="C40" s="6">
        <v>4.3655745685100555E-11</v>
      </c>
      <c r="D40" s="6">
        <v>0.006618999992497262</v>
      </c>
      <c r="E40" s="6">
        <v>0</v>
      </c>
      <c r="F40" s="6">
        <f t="shared" si="2"/>
        <v>0.0066190000361530076</v>
      </c>
    </row>
    <row r="41" spans="1:6" ht="12.75">
      <c r="A41" s="39" t="s">
        <v>58</v>
      </c>
      <c r="B41" s="6">
        <v>0</v>
      </c>
      <c r="C41" s="6">
        <v>-1.6298145055770874E-09</v>
      </c>
      <c r="D41" s="6">
        <v>0.007876415271311998</v>
      </c>
      <c r="E41" s="6">
        <v>4.190951585769653E-09</v>
      </c>
      <c r="F41" s="6">
        <f t="shared" si="2"/>
        <v>0.007876417832449079</v>
      </c>
    </row>
    <row r="42" spans="1:6" ht="12.75">
      <c r="A42" s="39" t="s">
        <v>59</v>
      </c>
      <c r="B42" s="6">
        <v>0</v>
      </c>
      <c r="C42" s="6">
        <v>-6.548361852765083E-10</v>
      </c>
      <c r="D42" s="6">
        <v>-4.2396248318254954E-05</v>
      </c>
      <c r="E42" s="6">
        <v>0</v>
      </c>
      <c r="F42" s="6">
        <f t="shared" si="2"/>
        <v>-4.239690315444023E-05</v>
      </c>
    </row>
    <row r="43" spans="1:6" ht="12.75">
      <c r="A43" s="39" t="s">
        <v>60</v>
      </c>
      <c r="B43" s="6">
        <v>0</v>
      </c>
      <c r="C43" s="6">
        <v>-5.238689482212067E-10</v>
      </c>
      <c r="D43" s="6">
        <v>0</v>
      </c>
      <c r="E43" s="6">
        <v>0</v>
      </c>
      <c r="F43" s="6">
        <f t="shared" si="2"/>
        <v>-5.238689482212067E-10</v>
      </c>
    </row>
    <row r="44" spans="1:6" ht="12.75">
      <c r="A44" s="39" t="s">
        <v>61</v>
      </c>
      <c r="B44" s="6">
        <v>0</v>
      </c>
      <c r="C44" s="6">
        <v>0</v>
      </c>
      <c r="D44" s="6">
        <v>2.892967313528061E-05</v>
      </c>
      <c r="E44" s="6">
        <v>0</v>
      </c>
      <c r="F44" s="6">
        <f t="shared" si="2"/>
        <v>2.892967313528061E-05</v>
      </c>
    </row>
    <row r="45" spans="1:6" ht="12.75">
      <c r="A45" s="39" t="s">
        <v>62</v>
      </c>
      <c r="B45" s="6">
        <v>0</v>
      </c>
      <c r="C45" s="6">
        <v>2.0372681319713593E-10</v>
      </c>
      <c r="D45" s="6">
        <v>0</v>
      </c>
      <c r="E45" s="6">
        <v>0</v>
      </c>
      <c r="F45" s="6">
        <f t="shared" si="2"/>
        <v>2.0372681319713593E-10</v>
      </c>
    </row>
    <row r="46" spans="1:6" ht="12.75">
      <c r="A46" s="39" t="s">
        <v>63</v>
      </c>
      <c r="B46" s="6">
        <v>0</v>
      </c>
      <c r="C46" s="6">
        <v>-3.4924596548080444E-10</v>
      </c>
      <c r="D46" s="6">
        <v>0</v>
      </c>
      <c r="E46" s="6">
        <v>0</v>
      </c>
      <c r="F46" s="6">
        <f t="shared" si="2"/>
        <v>-3.4924596548080444E-10</v>
      </c>
    </row>
    <row r="47" spans="1:6" ht="12.75">
      <c r="A47" s="39" t="s">
        <v>64</v>
      </c>
      <c r="B47" s="6">
        <v>0</v>
      </c>
      <c r="C47" s="6">
        <v>6.83940015733242E-10</v>
      </c>
      <c r="D47" s="6">
        <v>0</v>
      </c>
      <c r="E47" s="6">
        <v>0</v>
      </c>
      <c r="F47" s="6">
        <f t="shared" si="2"/>
        <v>6.83940015733242E-10</v>
      </c>
    </row>
    <row r="48" spans="1:6" ht="12.75">
      <c r="A48" s="39" t="s">
        <v>65</v>
      </c>
      <c r="B48" s="6">
        <v>0</v>
      </c>
      <c r="C48" s="6">
        <v>0</v>
      </c>
      <c r="D48" s="6">
        <v>0</v>
      </c>
      <c r="E48" s="6">
        <v>0</v>
      </c>
      <c r="F48" s="6">
        <f t="shared" si="2"/>
        <v>0</v>
      </c>
    </row>
    <row r="49" spans="1:6" ht="12.75">
      <c r="A49" s="39" t="s">
        <v>66</v>
      </c>
      <c r="B49" s="6">
        <v>0</v>
      </c>
      <c r="C49" s="6">
        <v>0</v>
      </c>
      <c r="D49" s="6">
        <v>-0.009490718832239507</v>
      </c>
      <c r="E49" s="6">
        <v>0</v>
      </c>
      <c r="F49" s="6">
        <f t="shared" si="2"/>
        <v>-0.009490718832239507</v>
      </c>
    </row>
    <row r="50" spans="1:6" ht="12.75">
      <c r="A50" s="39" t="s">
        <v>67</v>
      </c>
      <c r="B50" s="6">
        <v>0</v>
      </c>
      <c r="C50" s="6">
        <v>-5.820766091346741E-10</v>
      </c>
      <c r="D50" s="6">
        <v>0.008302712347358465</v>
      </c>
      <c r="E50" s="6">
        <v>0</v>
      </c>
      <c r="F50" s="6">
        <f t="shared" si="2"/>
        <v>0.008302711765281856</v>
      </c>
    </row>
    <row r="51" spans="1:6" ht="12.75">
      <c r="A51" s="39" t="s">
        <v>68</v>
      </c>
      <c r="B51" s="6">
        <v>0</v>
      </c>
      <c r="C51" s="6">
        <v>3.7834979593753815E-10</v>
      </c>
      <c r="D51" s="6">
        <v>0.010001999980886467</v>
      </c>
      <c r="E51" s="6">
        <v>0</v>
      </c>
      <c r="F51" s="6">
        <f t="shared" si="2"/>
        <v>0.010002000359236263</v>
      </c>
    </row>
    <row r="52" spans="1:6" ht="12.75">
      <c r="A52" s="39" t="s">
        <v>69</v>
      </c>
      <c r="B52" s="6">
        <v>0</v>
      </c>
      <c r="C52" s="6">
        <v>4.547473508864641E-11</v>
      </c>
      <c r="D52" s="6">
        <v>0</v>
      </c>
      <c r="E52" s="6">
        <v>0</v>
      </c>
      <c r="F52" s="6">
        <f t="shared" si="2"/>
        <v>4.547473508864641E-11</v>
      </c>
    </row>
    <row r="53" spans="1:6" ht="12.75">
      <c r="A53" s="39" t="s">
        <v>70</v>
      </c>
      <c r="B53" s="6">
        <v>0</v>
      </c>
      <c r="C53" s="6">
        <v>-3.7834979593753815E-10</v>
      </c>
      <c r="D53" s="6">
        <v>-3.539025783538818E-07</v>
      </c>
      <c r="E53" s="6">
        <v>0</v>
      </c>
      <c r="F53" s="6">
        <f t="shared" si="2"/>
        <v>-3.542809281498193E-07</v>
      </c>
    </row>
    <row r="54" spans="1:6" ht="12.75">
      <c r="A54" s="39" t="s">
        <v>71</v>
      </c>
      <c r="B54" s="6">
        <v>0</v>
      </c>
      <c r="C54" s="6">
        <v>-5.529727786779404E-10</v>
      </c>
      <c r="D54" s="6">
        <v>0</v>
      </c>
      <c r="E54" s="6">
        <v>-1.862645149230957E-09</v>
      </c>
      <c r="F54" s="6">
        <f>SUM(B54:E54)</f>
        <v>-2.4156179279088974E-09</v>
      </c>
    </row>
    <row r="55" spans="1:6" ht="12.75">
      <c r="A55" s="39" t="s">
        <v>72</v>
      </c>
      <c r="B55" s="6">
        <v>0</v>
      </c>
      <c r="C55" s="6">
        <v>-4.3655745685100555E-11</v>
      </c>
      <c r="D55" s="6">
        <v>-0.009999200003221631</v>
      </c>
      <c r="E55" s="6">
        <v>0</v>
      </c>
      <c r="F55" s="6">
        <f>SUM(B55:E55)</f>
        <v>-0.009999200046877377</v>
      </c>
    </row>
    <row r="56" spans="1:6" ht="12.75">
      <c r="A56" s="39" t="s">
        <v>73</v>
      </c>
      <c r="B56" s="6">
        <v>0</v>
      </c>
      <c r="C56" s="6">
        <v>-4.3655745685100555E-10</v>
      </c>
      <c r="D56" s="6">
        <v>-0.009999000234529376</v>
      </c>
      <c r="E56" s="6">
        <v>0</v>
      </c>
      <c r="F56" s="6">
        <f>SUM(B56:E56)</f>
        <v>-0.009999000671086833</v>
      </c>
    </row>
    <row r="57" spans="1:6" ht="12.75">
      <c r="A57" s="39" t="s">
        <v>74</v>
      </c>
      <c r="B57" s="6">
        <v>0</v>
      </c>
      <c r="C57" s="6">
        <v>1.0550138540565968E-10</v>
      </c>
      <c r="D57" s="6">
        <v>-2.5000044843181968E-06</v>
      </c>
      <c r="E57" s="6">
        <v>0</v>
      </c>
      <c r="F57" s="6">
        <f>SUM(B57:E57)</f>
        <v>-2.499898982932791E-06</v>
      </c>
    </row>
    <row r="58" spans="1:6" ht="12.75">
      <c r="A58" s="39" t="s">
        <v>75</v>
      </c>
      <c r="B58" s="6">
        <v>0</v>
      </c>
      <c r="C58" s="6">
        <v>0</v>
      </c>
      <c r="D58" s="6">
        <v>-0.016423972556367517</v>
      </c>
      <c r="E58" s="6">
        <v>0</v>
      </c>
      <c r="F58" s="6">
        <f>SUM(B58:E58)</f>
        <v>-0.016423972556367517</v>
      </c>
    </row>
    <row r="59" spans="1:6" ht="12.75">
      <c r="A59" s="39" t="s">
        <v>0</v>
      </c>
      <c r="B59" s="6"/>
      <c r="C59" s="6"/>
      <c r="D59" s="6"/>
      <c r="E59" s="6"/>
      <c r="F59" s="6"/>
    </row>
    <row r="60" spans="1:6" ht="12.75">
      <c r="A60" s="39" t="s">
        <v>6</v>
      </c>
      <c r="B60" s="6">
        <f>SUM(B6:B58)</f>
        <v>0</v>
      </c>
      <c r="C60" s="6">
        <f>SUM(C6:C58)</f>
        <v>-9.630639397073537E-09</v>
      </c>
      <c r="D60" s="6">
        <f>SUM(D6:D58)</f>
        <v>-0.013041024212725464</v>
      </c>
      <c r="E60" s="6">
        <f>SUM(E6:E58)</f>
        <v>2.3283064365386963E-09</v>
      </c>
      <c r="F60" s="6">
        <f>SUM(F6:F58)</f>
        <v>-0.013041031515058425</v>
      </c>
    </row>
    <row r="61" spans="2:9" ht="13.5" thickBot="1">
      <c r="B61" s="9"/>
      <c r="C61" s="9"/>
      <c r="D61" s="9"/>
      <c r="E61" s="9"/>
      <c r="F61" s="9"/>
      <c r="G61" s="10"/>
      <c r="H61" s="10"/>
      <c r="I61" s="9"/>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Italic"Confederation Life Insurance Company
(U.S. Branch)&amp;R&amp;"Geneva,Bold"UNAUDITED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4.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bestFit="1" customWidth="1"/>
    <col min="2" max="2" width="5.625" style="7" bestFit="1" customWidth="1"/>
    <col min="3" max="3" width="11.625" style="7" bestFit="1" customWidth="1"/>
    <col min="4" max="4" width="6.375" style="7" bestFit="1" customWidth="1"/>
    <col min="5" max="5" width="14.50390625" style="7" bestFit="1" customWidth="1"/>
    <col min="6" max="6" width="7.00390625" style="7" bestFit="1" customWidth="1"/>
    <col min="7" max="7" width="2.625" style="7" customWidth="1"/>
    <col min="8" max="8" width="28.125" style="7" bestFit="1" customWidth="1"/>
    <col min="9" max="9" width="13.375" style="8" bestFit="1" customWidth="1"/>
    <col min="10" max="16384" width="10.625" style="7" customWidth="1"/>
  </cols>
  <sheetData>
    <row r="1" spans="1:6" ht="12.75">
      <c r="A1" s="130" t="s">
        <v>300</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0</v>
      </c>
      <c r="E6" s="6">
        <v>0</v>
      </c>
      <c r="F6" s="6">
        <f aca="true" t="shared" si="0" ref="F6:F21">SUM(B6:E6)</f>
        <v>0</v>
      </c>
      <c r="H6" s="7" t="s">
        <v>8</v>
      </c>
      <c r="I6" s="8" t="s">
        <v>0</v>
      </c>
    </row>
    <row r="7" spans="1:6" ht="12.75">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116590114</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0</v>
      </c>
    </row>
    <row r="14" spans="1:9" ht="12.75">
      <c r="A14" s="39" t="s">
        <v>20</v>
      </c>
      <c r="B14" s="6">
        <v>0</v>
      </c>
      <c r="C14" s="6">
        <v>0</v>
      </c>
      <c r="D14" s="6">
        <v>0</v>
      </c>
      <c r="E14" s="6">
        <v>0</v>
      </c>
      <c r="F14" s="6">
        <f t="shared" si="0"/>
        <v>0</v>
      </c>
      <c r="H14" s="7" t="s">
        <v>21</v>
      </c>
      <c r="I14" s="8">
        <v>0</v>
      </c>
    </row>
    <row r="15" spans="1:9" ht="12.75">
      <c r="A15" s="39" t="s">
        <v>22</v>
      </c>
      <c r="B15" s="6">
        <v>0</v>
      </c>
      <c r="C15" s="6">
        <v>0</v>
      </c>
      <c r="D15" s="6">
        <v>0</v>
      </c>
      <c r="E15" s="6">
        <v>0</v>
      </c>
      <c r="F15" s="6">
        <f t="shared" si="0"/>
        <v>0</v>
      </c>
      <c r="H15" s="7" t="s">
        <v>23</v>
      </c>
      <c r="I15" s="8">
        <v>0</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0</v>
      </c>
    </row>
    <row r="19" spans="1:9" ht="12.75">
      <c r="A19" s="39" t="s">
        <v>29</v>
      </c>
      <c r="B19" s="6">
        <v>0</v>
      </c>
      <c r="C19" s="6">
        <v>0</v>
      </c>
      <c r="D19" s="6">
        <v>0</v>
      </c>
      <c r="E19" s="6">
        <v>0</v>
      </c>
      <c r="F19" s="6">
        <f t="shared" si="0"/>
        <v>0</v>
      </c>
      <c r="H19" s="7" t="s">
        <v>30</v>
      </c>
      <c r="I19" s="8">
        <v>116590114</v>
      </c>
    </row>
    <row r="20" spans="1:9" ht="12.75">
      <c r="A20" s="39" t="s">
        <v>31</v>
      </c>
      <c r="B20" s="6">
        <v>0</v>
      </c>
      <c r="C20" s="6">
        <v>0</v>
      </c>
      <c r="D20" s="6">
        <v>0</v>
      </c>
      <c r="E20" s="6">
        <v>0</v>
      </c>
      <c r="F20" s="6">
        <f t="shared" si="0"/>
        <v>0</v>
      </c>
      <c r="H20" s="7" t="s">
        <v>32</v>
      </c>
      <c r="I20" s="8" t="s">
        <v>0</v>
      </c>
    </row>
    <row r="21" spans="1:9" ht="12.75">
      <c r="A21" s="39" t="s">
        <v>33</v>
      </c>
      <c r="B21" s="6">
        <v>0</v>
      </c>
      <c r="C21" s="6">
        <v>0</v>
      </c>
      <c r="D21" s="6">
        <v>0</v>
      </c>
      <c r="E21" s="6">
        <v>0</v>
      </c>
      <c r="F21" s="6">
        <f t="shared" si="0"/>
        <v>0</v>
      </c>
      <c r="H21" s="7" t="s">
        <v>34</v>
      </c>
      <c r="I21" s="8">
        <v>0</v>
      </c>
    </row>
    <row r="22" spans="1:9" ht="12.75">
      <c r="A22" s="39" t="s">
        <v>35</v>
      </c>
      <c r="B22" s="6">
        <v>0</v>
      </c>
      <c r="C22" s="6">
        <v>0</v>
      </c>
      <c r="D22" s="6">
        <v>0</v>
      </c>
      <c r="E22" s="6">
        <v>0</v>
      </c>
      <c r="F22" s="6">
        <f aca="true" t="shared" si="1" ref="F22:F37">SUM(B22:E22)</f>
        <v>0</v>
      </c>
      <c r="H22" s="7" t="s">
        <v>36</v>
      </c>
      <c r="I22" s="8" t="s">
        <v>0</v>
      </c>
    </row>
    <row r="23" spans="1:9" ht="12.75">
      <c r="A23" s="39" t="s">
        <v>37</v>
      </c>
      <c r="B23" s="6">
        <v>0</v>
      </c>
      <c r="C23" s="6">
        <v>0</v>
      </c>
      <c r="D23" s="6">
        <v>0</v>
      </c>
      <c r="E23" s="6">
        <v>0</v>
      </c>
      <c r="F23" s="6">
        <f t="shared" si="1"/>
        <v>0</v>
      </c>
      <c r="H23" s="7" t="s">
        <v>38</v>
      </c>
      <c r="I23" s="8">
        <v>0</v>
      </c>
    </row>
    <row r="24" spans="1:6" ht="12.75">
      <c r="A24" s="39" t="s">
        <v>39</v>
      </c>
      <c r="B24" s="6">
        <v>0</v>
      </c>
      <c r="C24" s="6">
        <v>0</v>
      </c>
      <c r="D24" s="6">
        <v>0</v>
      </c>
      <c r="E24" s="6">
        <v>0</v>
      </c>
      <c r="F24" s="6">
        <f t="shared" si="1"/>
        <v>0</v>
      </c>
    </row>
    <row r="25" spans="1:9" ht="12.75">
      <c r="A25" s="39" t="s">
        <v>40</v>
      </c>
      <c r="B25" s="6">
        <v>0</v>
      </c>
      <c r="C25" s="6">
        <v>0</v>
      </c>
      <c r="D25" s="6">
        <v>0</v>
      </c>
      <c r="E25" s="6">
        <v>0</v>
      </c>
      <c r="F25" s="6">
        <f t="shared" si="1"/>
        <v>0</v>
      </c>
      <c r="H25" s="7" t="s">
        <v>41</v>
      </c>
      <c r="I25" s="8">
        <f>SUM(I10:I15)-SUM(I18:I23)</f>
        <v>0</v>
      </c>
    </row>
    <row r="26" spans="1:9" ht="12.75">
      <c r="A26" s="39" t="s">
        <v>42</v>
      </c>
      <c r="B26" s="6">
        <v>0</v>
      </c>
      <c r="C26" s="6">
        <v>0</v>
      </c>
      <c r="D26" s="6">
        <v>0</v>
      </c>
      <c r="E26" s="6">
        <v>0</v>
      </c>
      <c r="F26" s="6">
        <f t="shared" si="1"/>
        <v>0</v>
      </c>
      <c r="H26" s="7" t="s">
        <v>43</v>
      </c>
      <c r="I26" s="8">
        <f>+F60</f>
        <v>0</v>
      </c>
    </row>
    <row r="27" spans="1:6" ht="12.75">
      <c r="A27" s="39" t="s">
        <v>44</v>
      </c>
      <c r="B27" s="6">
        <v>0</v>
      </c>
      <c r="C27" s="6">
        <v>0</v>
      </c>
      <c r="D27" s="6">
        <v>0</v>
      </c>
      <c r="E27" s="6">
        <v>0</v>
      </c>
      <c r="F27" s="6">
        <f t="shared" si="1"/>
        <v>0</v>
      </c>
    </row>
    <row r="28" spans="1:6" ht="12.75">
      <c r="A28" s="39" t="s">
        <v>45</v>
      </c>
      <c r="B28" s="6">
        <v>0</v>
      </c>
      <c r="C28" s="6">
        <v>0</v>
      </c>
      <c r="D28" s="6">
        <v>0</v>
      </c>
      <c r="E28" s="6">
        <v>0</v>
      </c>
      <c r="F28" s="6">
        <f t="shared" si="1"/>
        <v>0</v>
      </c>
    </row>
    <row r="29" spans="1:6" ht="12.75">
      <c r="A29" s="39" t="s">
        <v>46</v>
      </c>
      <c r="B29" s="6">
        <v>0</v>
      </c>
      <c r="C29" s="6">
        <v>0</v>
      </c>
      <c r="D29" s="6">
        <v>0</v>
      </c>
      <c r="E29" s="6">
        <v>0</v>
      </c>
      <c r="F29" s="6">
        <f t="shared" si="1"/>
        <v>0</v>
      </c>
    </row>
    <row r="30" spans="1:6" ht="12.75">
      <c r="A30" s="39" t="s">
        <v>47</v>
      </c>
      <c r="B30" s="6">
        <v>0</v>
      </c>
      <c r="C30" s="6">
        <v>0</v>
      </c>
      <c r="D30" s="6">
        <v>0</v>
      </c>
      <c r="E30" s="6">
        <v>0</v>
      </c>
      <c r="F30" s="6">
        <f t="shared" si="1"/>
        <v>0</v>
      </c>
    </row>
    <row r="31" spans="1:6" ht="12.75">
      <c r="A31" s="39" t="s">
        <v>48</v>
      </c>
      <c r="B31" s="6">
        <v>0</v>
      </c>
      <c r="C31" s="6">
        <v>0</v>
      </c>
      <c r="D31" s="6">
        <v>0</v>
      </c>
      <c r="E31" s="6">
        <v>0</v>
      </c>
      <c r="F31" s="6">
        <f t="shared" si="1"/>
        <v>0</v>
      </c>
    </row>
    <row r="32" spans="1:6" ht="12.75">
      <c r="A32" s="39" t="s">
        <v>49</v>
      </c>
      <c r="B32" s="6">
        <v>0</v>
      </c>
      <c r="C32" s="6">
        <v>0</v>
      </c>
      <c r="D32" s="6">
        <v>0</v>
      </c>
      <c r="E32" s="6">
        <v>0</v>
      </c>
      <c r="F32" s="6">
        <f t="shared" si="1"/>
        <v>0</v>
      </c>
    </row>
    <row r="33" spans="1:6" ht="12.75">
      <c r="A33" s="39" t="s">
        <v>50</v>
      </c>
      <c r="B33" s="6">
        <v>0</v>
      </c>
      <c r="C33" s="6">
        <v>0</v>
      </c>
      <c r="D33" s="6">
        <v>0</v>
      </c>
      <c r="E33" s="6">
        <v>0</v>
      </c>
      <c r="F33" s="6">
        <f t="shared" si="1"/>
        <v>0</v>
      </c>
    </row>
    <row r="34" spans="1:6" ht="12.75">
      <c r="A34" s="39" t="s">
        <v>51</v>
      </c>
      <c r="B34" s="6">
        <v>0</v>
      </c>
      <c r="C34" s="6">
        <v>0</v>
      </c>
      <c r="D34" s="6">
        <v>0</v>
      </c>
      <c r="E34" s="6">
        <v>0</v>
      </c>
      <c r="F34" s="6">
        <f t="shared" si="1"/>
        <v>0</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0</v>
      </c>
      <c r="C37" s="6">
        <v>0</v>
      </c>
      <c r="D37" s="6">
        <v>0</v>
      </c>
      <c r="E37" s="6">
        <v>0</v>
      </c>
      <c r="F37" s="6">
        <f t="shared" si="1"/>
        <v>0</v>
      </c>
    </row>
    <row r="38" spans="1:6" ht="12.75">
      <c r="A38" s="39" t="s">
        <v>55</v>
      </c>
      <c r="B38" s="6">
        <v>0</v>
      </c>
      <c r="C38" s="6">
        <v>0</v>
      </c>
      <c r="D38" s="6">
        <v>0</v>
      </c>
      <c r="E38" s="6">
        <v>0</v>
      </c>
      <c r="F38" s="6">
        <f aca="true" t="shared" si="2" ref="F38:F53">SUM(B38:E38)</f>
        <v>0</v>
      </c>
    </row>
    <row r="39" spans="1:6" ht="12.75">
      <c r="A39" s="39" t="s">
        <v>56</v>
      </c>
      <c r="B39" s="6">
        <v>0</v>
      </c>
      <c r="C39" s="6">
        <v>0</v>
      </c>
      <c r="D39" s="6">
        <v>0</v>
      </c>
      <c r="E39" s="6">
        <v>0</v>
      </c>
      <c r="F39" s="6">
        <f t="shared" si="2"/>
        <v>0</v>
      </c>
    </row>
    <row r="40" spans="1:6" ht="12.75">
      <c r="A40" s="39" t="s">
        <v>57</v>
      </c>
      <c r="B40" s="6">
        <v>0</v>
      </c>
      <c r="C40" s="6">
        <v>0</v>
      </c>
      <c r="D40" s="6">
        <v>0</v>
      </c>
      <c r="E40" s="6">
        <v>0</v>
      </c>
      <c r="F40" s="6">
        <f t="shared" si="2"/>
        <v>0</v>
      </c>
    </row>
    <row r="41" spans="1:6" ht="12.75">
      <c r="A41" s="39" t="s">
        <v>58</v>
      </c>
      <c r="B41" s="6">
        <v>0</v>
      </c>
      <c r="C41" s="6">
        <v>0</v>
      </c>
      <c r="D41" s="6">
        <v>0</v>
      </c>
      <c r="E41" s="6">
        <v>0</v>
      </c>
      <c r="F41" s="6">
        <f t="shared" si="2"/>
        <v>0</v>
      </c>
    </row>
    <row r="42" spans="1:6" ht="12.75">
      <c r="A42" s="39" t="s">
        <v>59</v>
      </c>
      <c r="B42" s="6">
        <v>0</v>
      </c>
      <c r="C42" s="6">
        <v>0</v>
      </c>
      <c r="D42" s="6">
        <v>0</v>
      </c>
      <c r="E42" s="6">
        <v>0</v>
      </c>
      <c r="F42" s="6">
        <f t="shared" si="2"/>
        <v>0</v>
      </c>
    </row>
    <row r="43" spans="1:6" ht="12.75">
      <c r="A43" s="39" t="s">
        <v>60</v>
      </c>
      <c r="B43" s="6">
        <v>0</v>
      </c>
      <c r="C43" s="6">
        <v>0</v>
      </c>
      <c r="D43" s="6">
        <v>0</v>
      </c>
      <c r="E43" s="6">
        <v>0</v>
      </c>
      <c r="F43" s="6">
        <f t="shared" si="2"/>
        <v>0</v>
      </c>
    </row>
    <row r="44" spans="1:6" ht="12.75">
      <c r="A44" s="39" t="s">
        <v>61</v>
      </c>
      <c r="B44" s="6">
        <v>0</v>
      </c>
      <c r="C44" s="6">
        <v>0</v>
      </c>
      <c r="D44" s="6">
        <v>0</v>
      </c>
      <c r="E44" s="6">
        <v>0</v>
      </c>
      <c r="F44" s="6">
        <f t="shared" si="2"/>
        <v>0</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0</v>
      </c>
      <c r="C47" s="6">
        <v>0</v>
      </c>
      <c r="D47" s="6">
        <v>0</v>
      </c>
      <c r="E47" s="6">
        <v>0</v>
      </c>
      <c r="F47" s="6">
        <f t="shared" si="2"/>
        <v>0</v>
      </c>
    </row>
    <row r="48" spans="1:6" ht="12.75">
      <c r="A48" s="39" t="s">
        <v>65</v>
      </c>
      <c r="B48" s="6">
        <v>0</v>
      </c>
      <c r="C48" s="6">
        <v>0</v>
      </c>
      <c r="D48" s="6">
        <v>0</v>
      </c>
      <c r="E48" s="6">
        <v>0</v>
      </c>
      <c r="F48" s="6">
        <f t="shared" si="2"/>
        <v>0</v>
      </c>
    </row>
    <row r="49" spans="1:6" ht="12.75">
      <c r="A49" s="39" t="s">
        <v>66</v>
      </c>
      <c r="B49" s="6">
        <v>0</v>
      </c>
      <c r="C49" s="6">
        <v>0</v>
      </c>
      <c r="D49" s="6">
        <v>0</v>
      </c>
      <c r="E49" s="6">
        <v>0</v>
      </c>
      <c r="F49" s="6">
        <f t="shared" si="2"/>
        <v>0</v>
      </c>
    </row>
    <row r="50" spans="1:6" ht="12.75">
      <c r="A50" s="39" t="s">
        <v>67</v>
      </c>
      <c r="B50" s="6">
        <v>0</v>
      </c>
      <c r="C50" s="6">
        <v>0</v>
      </c>
      <c r="D50" s="6">
        <v>0</v>
      </c>
      <c r="E50" s="6">
        <v>0</v>
      </c>
      <c r="F50" s="6">
        <f t="shared" si="2"/>
        <v>0</v>
      </c>
    </row>
    <row r="51" spans="1:6" ht="12.75">
      <c r="A51" s="39" t="s">
        <v>68</v>
      </c>
      <c r="B51" s="6">
        <v>0</v>
      </c>
      <c r="C51" s="6">
        <v>0</v>
      </c>
      <c r="D51" s="6">
        <v>0</v>
      </c>
      <c r="E51" s="6">
        <v>0</v>
      </c>
      <c r="F51" s="6">
        <f t="shared" si="2"/>
        <v>0</v>
      </c>
    </row>
    <row r="52" spans="1:6" ht="12.75">
      <c r="A52" s="39" t="s">
        <v>69</v>
      </c>
      <c r="B52" s="6">
        <v>0</v>
      </c>
      <c r="C52" s="6">
        <v>0</v>
      </c>
      <c r="D52" s="6">
        <v>0</v>
      </c>
      <c r="E52" s="6">
        <v>0</v>
      </c>
      <c r="F52" s="6">
        <f t="shared" si="2"/>
        <v>0</v>
      </c>
    </row>
    <row r="53" spans="1:6" ht="12.75">
      <c r="A53" s="39" t="s">
        <v>70</v>
      </c>
      <c r="B53" s="6">
        <v>0</v>
      </c>
      <c r="C53" s="6">
        <v>0</v>
      </c>
      <c r="D53" s="6">
        <v>0</v>
      </c>
      <c r="E53" s="6">
        <v>0</v>
      </c>
      <c r="F53" s="6">
        <f t="shared" si="2"/>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0</v>
      </c>
      <c r="C60" s="6">
        <f>SUM(C6:C58)</f>
        <v>0</v>
      </c>
      <c r="D60" s="6">
        <f>SUM(D6:D58)</f>
        <v>0</v>
      </c>
      <c r="E60" s="6">
        <f>SUM(E6:E58)</f>
        <v>0</v>
      </c>
      <c r="F60" s="6">
        <f>SUM(F6:F58)</f>
        <v>0</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 xml:space="preserve">&amp;L&amp;"Geneva,Bold"&amp;D&amp;C&amp;"Geneva,Bold Italic"Confederation Life Insurance and Annuity Company&amp;R&amp;"Geneva,Bold"UNAUDITED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5.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bestFit="1" customWidth="1"/>
    <col min="2" max="2" width="11.00390625" style="7" bestFit="1" customWidth="1"/>
    <col min="3" max="3" width="11.625" style="7" bestFit="1" customWidth="1"/>
    <col min="4" max="4" width="8.125" style="7" bestFit="1" customWidth="1"/>
    <col min="5" max="5" width="14.50390625" style="7" bestFit="1" customWidth="1"/>
    <col min="6" max="6" width="11.00390625" style="7" bestFit="1" customWidth="1"/>
    <col min="7" max="7" width="2.625" style="7" customWidth="1"/>
    <col min="8" max="8" width="28.125" style="7" bestFit="1" customWidth="1"/>
    <col min="9" max="9" width="12.125" style="8" bestFit="1" customWidth="1"/>
    <col min="10" max="16384" width="10.625" style="7" customWidth="1"/>
  </cols>
  <sheetData>
    <row r="1" spans="1:6" ht="12.75">
      <c r="A1" s="130" t="s">
        <v>113</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813558.2346033275</v>
      </c>
      <c r="C6" s="6">
        <v>150890.97345375162</v>
      </c>
      <c r="D6" s="6">
        <v>15291.43606838756</v>
      </c>
      <c r="E6" s="6">
        <v>0</v>
      </c>
      <c r="F6" s="6">
        <f aca="true" t="shared" si="0" ref="F6:F21">SUM(B6:E6)</f>
        <v>979740.6441254667</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29134211.30426635</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0</v>
      </c>
    </row>
    <row r="14" spans="1:9" ht="12.75">
      <c r="A14" s="39" t="s">
        <v>20</v>
      </c>
      <c r="B14" s="6">
        <v>0</v>
      </c>
      <c r="C14" s="6">
        <v>0</v>
      </c>
      <c r="D14" s="6">
        <v>0</v>
      </c>
      <c r="E14" s="6">
        <v>0</v>
      </c>
      <c r="F14" s="6">
        <f t="shared" si="0"/>
        <v>0</v>
      </c>
      <c r="H14" s="7" t="s">
        <v>21</v>
      </c>
      <c r="I14" s="8">
        <v>0</v>
      </c>
    </row>
    <row r="15" spans="1:9" ht="12.75">
      <c r="A15" s="39" t="s">
        <v>22</v>
      </c>
      <c r="B15" s="6">
        <v>68031.2125187936</v>
      </c>
      <c r="C15" s="6">
        <v>0</v>
      </c>
      <c r="D15" s="6">
        <v>243.39686166721725</v>
      </c>
      <c r="E15" s="6">
        <v>0</v>
      </c>
      <c r="F15" s="6">
        <f t="shared" si="0"/>
        <v>68274.60938046082</v>
      </c>
      <c r="H15" s="7" t="s">
        <v>23</v>
      </c>
      <c r="I15" s="8">
        <v>469310.1366666667</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17500000</v>
      </c>
    </row>
    <row r="19" spans="1:9" ht="12.75">
      <c r="A19" s="39" t="s">
        <v>29</v>
      </c>
      <c r="B19" s="6">
        <v>1467902.8907711778</v>
      </c>
      <c r="C19" s="6">
        <v>0</v>
      </c>
      <c r="D19" s="6">
        <v>0</v>
      </c>
      <c r="E19" s="6">
        <v>0</v>
      </c>
      <c r="F19" s="6">
        <f t="shared" si="0"/>
        <v>1467902.8907711778</v>
      </c>
      <c r="H19" s="7" t="s">
        <v>30</v>
      </c>
      <c r="I19" s="8">
        <v>-2163321.5408549192</v>
      </c>
    </row>
    <row r="20" spans="1:9" ht="12.75">
      <c r="A20" s="39" t="s">
        <v>31</v>
      </c>
      <c r="B20" s="6">
        <v>876910.2016926783</v>
      </c>
      <c r="C20" s="6">
        <v>0</v>
      </c>
      <c r="D20" s="6">
        <v>155.57660238400865</v>
      </c>
      <c r="E20" s="6">
        <v>0</v>
      </c>
      <c r="F20" s="6">
        <f t="shared" si="0"/>
        <v>877065.7782950622</v>
      </c>
      <c r="H20" s="7" t="s">
        <v>32</v>
      </c>
      <c r="I20" s="8" t="s">
        <v>0</v>
      </c>
    </row>
    <row r="21" spans="1:9" ht="12.75">
      <c r="A21" s="39" t="s">
        <v>33</v>
      </c>
      <c r="B21" s="6">
        <v>61413.6076901241</v>
      </c>
      <c r="C21" s="6">
        <v>0</v>
      </c>
      <c r="D21" s="6">
        <v>16.094415642749272</v>
      </c>
      <c r="E21" s="6">
        <v>0</v>
      </c>
      <c r="F21" s="6">
        <f t="shared" si="0"/>
        <v>61429.70210576685</v>
      </c>
      <c r="H21" s="7" t="s">
        <v>34</v>
      </c>
      <c r="I21" s="8">
        <v>3921282.799993061</v>
      </c>
    </row>
    <row r="22" spans="1:9" ht="12.75">
      <c r="A22" s="39" t="s">
        <v>35</v>
      </c>
      <c r="B22" s="6">
        <v>0</v>
      </c>
      <c r="C22" s="6">
        <v>0</v>
      </c>
      <c r="D22" s="6">
        <v>0</v>
      </c>
      <c r="E22" s="6">
        <v>0</v>
      </c>
      <c r="F22" s="6">
        <f aca="true" t="shared" si="1" ref="F22:F37">SUM(B22:E22)</f>
        <v>0</v>
      </c>
      <c r="H22" s="7" t="s">
        <v>36</v>
      </c>
      <c r="I22" s="8" t="s">
        <v>0</v>
      </c>
    </row>
    <row r="23" spans="1:9" ht="12.75">
      <c r="A23" s="39" t="s">
        <v>37</v>
      </c>
      <c r="B23" s="6">
        <v>1208307.262778057</v>
      </c>
      <c r="C23" s="6">
        <v>0</v>
      </c>
      <c r="D23" s="6">
        <v>1352.2103463867911</v>
      </c>
      <c r="E23" s="6">
        <v>0</v>
      </c>
      <c r="F23" s="6">
        <f t="shared" si="1"/>
        <v>1209659.4731244438</v>
      </c>
      <c r="H23" s="7" t="s">
        <v>38</v>
      </c>
      <c r="I23" s="8">
        <v>1492897</v>
      </c>
    </row>
    <row r="24" spans="1:6" ht="12.75">
      <c r="A24" s="39" t="s">
        <v>39</v>
      </c>
      <c r="B24" s="6">
        <v>415087.6065214388</v>
      </c>
      <c r="C24" s="6">
        <v>0</v>
      </c>
      <c r="D24" s="6">
        <v>573.4106780604986</v>
      </c>
      <c r="E24" s="6">
        <v>0</v>
      </c>
      <c r="F24" s="6">
        <f t="shared" si="1"/>
        <v>415661.0171994993</v>
      </c>
    </row>
    <row r="25" spans="1:9" ht="12.75">
      <c r="A25" s="39" t="s">
        <v>40</v>
      </c>
      <c r="B25" s="6">
        <v>0</v>
      </c>
      <c r="C25" s="6">
        <v>0</v>
      </c>
      <c r="D25" s="6">
        <v>0</v>
      </c>
      <c r="E25" s="6">
        <v>0</v>
      </c>
      <c r="F25" s="6">
        <f t="shared" si="1"/>
        <v>0</v>
      </c>
      <c r="H25" s="7" t="s">
        <v>41</v>
      </c>
      <c r="I25" s="8">
        <f>SUM(I10:I15)-SUM(I18:I23)</f>
        <v>8852663.181794874</v>
      </c>
    </row>
    <row r="26" spans="1:9" ht="12.75">
      <c r="A26" s="39" t="s">
        <v>42</v>
      </c>
      <c r="B26" s="6">
        <v>0</v>
      </c>
      <c r="C26" s="6">
        <v>0</v>
      </c>
      <c r="D26" s="6">
        <v>0</v>
      </c>
      <c r="E26" s="6">
        <v>0</v>
      </c>
      <c r="F26" s="6">
        <f t="shared" si="1"/>
        <v>0</v>
      </c>
      <c r="H26" s="7" t="s">
        <v>43</v>
      </c>
      <c r="I26" s="8">
        <f>+F60</f>
        <v>8852663.181794873</v>
      </c>
    </row>
    <row r="27" spans="1:6" ht="12.75">
      <c r="A27" s="39" t="s">
        <v>44</v>
      </c>
      <c r="B27" s="6">
        <v>0</v>
      </c>
      <c r="C27" s="6">
        <v>0</v>
      </c>
      <c r="D27" s="6">
        <v>0</v>
      </c>
      <c r="E27" s="6">
        <v>0</v>
      </c>
      <c r="F27" s="6">
        <f t="shared" si="1"/>
        <v>0</v>
      </c>
    </row>
    <row r="28" spans="1:6" ht="12.75">
      <c r="A28" s="39" t="s">
        <v>45</v>
      </c>
      <c r="B28" s="6">
        <v>90390.48595247131</v>
      </c>
      <c r="C28" s="6">
        <v>0</v>
      </c>
      <c r="D28" s="6">
        <v>690.5848891093125</v>
      </c>
      <c r="E28" s="6">
        <v>0</v>
      </c>
      <c r="F28" s="6">
        <f t="shared" si="1"/>
        <v>91081.07084158063</v>
      </c>
    </row>
    <row r="29" spans="1:6" ht="12.75">
      <c r="A29" s="39" t="s">
        <v>46</v>
      </c>
      <c r="B29" s="6">
        <v>0</v>
      </c>
      <c r="C29" s="6">
        <v>0</v>
      </c>
      <c r="D29" s="6">
        <v>0</v>
      </c>
      <c r="E29" s="6">
        <v>0</v>
      </c>
      <c r="F29" s="6">
        <f t="shared" si="1"/>
        <v>0</v>
      </c>
    </row>
    <row r="30" spans="1:6" ht="12.75">
      <c r="A30" s="39" t="s">
        <v>47</v>
      </c>
      <c r="B30" s="6">
        <v>22053.071821896563</v>
      </c>
      <c r="C30" s="6">
        <v>0</v>
      </c>
      <c r="D30" s="6">
        <v>6124.599270905424</v>
      </c>
      <c r="E30" s="6">
        <v>0</v>
      </c>
      <c r="F30" s="6">
        <f t="shared" si="1"/>
        <v>28177.67109280199</v>
      </c>
    </row>
    <row r="31" spans="1:6" ht="12.75">
      <c r="A31" s="39" t="s">
        <v>48</v>
      </c>
      <c r="B31" s="6">
        <v>139611.1490257718</v>
      </c>
      <c r="C31" s="6">
        <v>0</v>
      </c>
      <c r="D31" s="6">
        <v>0</v>
      </c>
      <c r="E31" s="6">
        <v>0</v>
      </c>
      <c r="F31" s="6">
        <f t="shared" si="1"/>
        <v>139611.1490257718</v>
      </c>
    </row>
    <row r="32" spans="1:6" ht="12.75">
      <c r="A32" s="39" t="s">
        <v>49</v>
      </c>
      <c r="B32" s="6">
        <v>0</v>
      </c>
      <c r="C32" s="6">
        <v>0</v>
      </c>
      <c r="D32" s="6">
        <v>0</v>
      </c>
      <c r="E32" s="6">
        <v>0</v>
      </c>
      <c r="F32" s="6">
        <f t="shared" si="1"/>
        <v>0</v>
      </c>
    </row>
    <row r="33" spans="1:6" ht="12.75">
      <c r="A33" s="39" t="s">
        <v>50</v>
      </c>
      <c r="B33" s="6">
        <v>0</v>
      </c>
      <c r="C33" s="6">
        <v>0</v>
      </c>
      <c r="D33" s="6">
        <v>0</v>
      </c>
      <c r="E33" s="6">
        <v>0</v>
      </c>
      <c r="F33" s="6">
        <f t="shared" si="1"/>
        <v>0</v>
      </c>
    </row>
    <row r="34" spans="1:6" ht="12.75">
      <c r="A34" s="39" t="s">
        <v>51</v>
      </c>
      <c r="B34" s="6">
        <v>0</v>
      </c>
      <c r="C34" s="6">
        <v>0</v>
      </c>
      <c r="D34" s="6">
        <v>0</v>
      </c>
      <c r="E34" s="6">
        <v>0</v>
      </c>
      <c r="F34" s="6">
        <f t="shared" si="1"/>
        <v>0</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0</v>
      </c>
      <c r="C37" s="6">
        <v>0</v>
      </c>
      <c r="D37" s="6">
        <v>0</v>
      </c>
      <c r="E37" s="6">
        <v>0</v>
      </c>
      <c r="F37" s="6">
        <f t="shared" si="1"/>
        <v>0</v>
      </c>
    </row>
    <row r="38" spans="1:6" ht="12.75">
      <c r="A38" s="39" t="s">
        <v>55</v>
      </c>
      <c r="B38" s="6">
        <v>0</v>
      </c>
      <c r="C38" s="6">
        <v>0</v>
      </c>
      <c r="D38" s="6">
        <v>0</v>
      </c>
      <c r="E38" s="6">
        <v>0</v>
      </c>
      <c r="F38" s="6">
        <f aca="true" t="shared" si="2" ref="F38:F53">SUM(B38:E38)</f>
        <v>0</v>
      </c>
    </row>
    <row r="39" spans="1:6" ht="12.75">
      <c r="A39" s="39" t="s">
        <v>56</v>
      </c>
      <c r="B39" s="6">
        <v>0</v>
      </c>
      <c r="C39" s="6">
        <v>0</v>
      </c>
      <c r="D39" s="6">
        <v>0</v>
      </c>
      <c r="E39" s="6">
        <v>0</v>
      </c>
      <c r="F39" s="6">
        <f t="shared" si="2"/>
        <v>0</v>
      </c>
    </row>
    <row r="40" spans="1:6" ht="12.75">
      <c r="A40" s="39" t="s">
        <v>57</v>
      </c>
      <c r="B40" s="6">
        <v>0</v>
      </c>
      <c r="C40" s="6">
        <v>0</v>
      </c>
      <c r="D40" s="6">
        <v>0</v>
      </c>
      <c r="E40" s="6">
        <v>0</v>
      </c>
      <c r="F40" s="6">
        <f t="shared" si="2"/>
        <v>0</v>
      </c>
    </row>
    <row r="41" spans="1:6" ht="12.75">
      <c r="A41" s="39" t="s">
        <v>58</v>
      </c>
      <c r="B41" s="6">
        <v>822392.5076874017</v>
      </c>
      <c r="C41" s="6">
        <v>0</v>
      </c>
      <c r="D41" s="6">
        <v>16.093524391723584</v>
      </c>
      <c r="E41" s="6">
        <v>0</v>
      </c>
      <c r="F41" s="6">
        <f t="shared" si="2"/>
        <v>822408.6012117935</v>
      </c>
    </row>
    <row r="42" spans="1:6" ht="12.75">
      <c r="A42" s="39" t="s">
        <v>59</v>
      </c>
      <c r="B42" s="6">
        <v>0</v>
      </c>
      <c r="C42" s="6">
        <v>0</v>
      </c>
      <c r="D42" s="6">
        <v>0</v>
      </c>
      <c r="E42" s="6">
        <v>0</v>
      </c>
      <c r="F42" s="6">
        <f t="shared" si="2"/>
        <v>0</v>
      </c>
    </row>
    <row r="43" spans="1:6" ht="12.75">
      <c r="A43" s="39" t="s">
        <v>60</v>
      </c>
      <c r="B43" s="6">
        <v>0</v>
      </c>
      <c r="C43" s="6">
        <v>0</v>
      </c>
      <c r="D43" s="6">
        <v>0</v>
      </c>
      <c r="E43" s="6">
        <v>0</v>
      </c>
      <c r="F43" s="6">
        <f t="shared" si="2"/>
        <v>0</v>
      </c>
    </row>
    <row r="44" spans="1:6" ht="12.75">
      <c r="A44" s="39" t="s">
        <v>61</v>
      </c>
      <c r="B44" s="6">
        <v>0</v>
      </c>
      <c r="C44" s="6">
        <v>0</v>
      </c>
      <c r="D44" s="6">
        <v>0</v>
      </c>
      <c r="E44" s="6">
        <v>0</v>
      </c>
      <c r="F44" s="6">
        <f t="shared" si="2"/>
        <v>0</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0</v>
      </c>
      <c r="C47" s="6">
        <v>0</v>
      </c>
      <c r="D47" s="6">
        <v>0</v>
      </c>
      <c r="E47" s="6">
        <v>0</v>
      </c>
      <c r="F47" s="6">
        <f t="shared" si="2"/>
        <v>0</v>
      </c>
    </row>
    <row r="48" spans="1:6" ht="12.75">
      <c r="A48" s="39" t="s">
        <v>65</v>
      </c>
      <c r="B48" s="6">
        <v>0</v>
      </c>
      <c r="C48" s="6">
        <v>0</v>
      </c>
      <c r="D48" s="6">
        <v>0</v>
      </c>
      <c r="E48" s="6">
        <v>0</v>
      </c>
      <c r="F48" s="6">
        <f t="shared" si="2"/>
        <v>0</v>
      </c>
    </row>
    <row r="49" spans="1:6" ht="12.75">
      <c r="A49" s="39" t="s">
        <v>66</v>
      </c>
      <c r="B49" s="6">
        <v>0</v>
      </c>
      <c r="C49" s="6">
        <v>0</v>
      </c>
      <c r="D49" s="6">
        <v>0</v>
      </c>
      <c r="E49" s="6">
        <v>0</v>
      </c>
      <c r="F49" s="6">
        <f t="shared" si="2"/>
        <v>0</v>
      </c>
    </row>
    <row r="50" spans="1:6" ht="12.75">
      <c r="A50" s="39" t="s">
        <v>67</v>
      </c>
      <c r="B50" s="6">
        <v>0</v>
      </c>
      <c r="C50" s="6">
        <v>0</v>
      </c>
      <c r="D50" s="6">
        <v>0</v>
      </c>
      <c r="E50" s="6">
        <v>0</v>
      </c>
      <c r="F50" s="6">
        <f t="shared" si="2"/>
        <v>0</v>
      </c>
    </row>
    <row r="51" spans="1:6" ht="12.75">
      <c r="A51" s="39" t="s">
        <v>68</v>
      </c>
      <c r="B51" s="6">
        <v>0</v>
      </c>
      <c r="C51" s="6">
        <v>0</v>
      </c>
      <c r="D51" s="6">
        <v>0</v>
      </c>
      <c r="E51" s="6">
        <v>0</v>
      </c>
      <c r="F51" s="6">
        <f t="shared" si="2"/>
        <v>0</v>
      </c>
    </row>
    <row r="52" spans="1:6" ht="12.75">
      <c r="A52" s="39" t="s">
        <v>69</v>
      </c>
      <c r="B52" s="6">
        <v>0</v>
      </c>
      <c r="C52" s="6">
        <v>0</v>
      </c>
      <c r="D52" s="6">
        <v>0</v>
      </c>
      <c r="E52" s="6">
        <v>0</v>
      </c>
      <c r="F52" s="6">
        <f t="shared" si="2"/>
        <v>0</v>
      </c>
    </row>
    <row r="53" spans="1:6" ht="12.75">
      <c r="A53" s="39" t="s">
        <v>70</v>
      </c>
      <c r="B53" s="6">
        <v>0</v>
      </c>
      <c r="C53" s="6">
        <v>0</v>
      </c>
      <c r="D53" s="6">
        <v>0</v>
      </c>
      <c r="E53" s="6">
        <v>0</v>
      </c>
      <c r="F53" s="6">
        <f t="shared" si="2"/>
        <v>0</v>
      </c>
    </row>
    <row r="54" spans="1:6" ht="12.75">
      <c r="A54" s="39" t="s">
        <v>71</v>
      </c>
      <c r="B54" s="6">
        <v>101.41717305004761</v>
      </c>
      <c r="C54" s="6">
        <v>0</v>
      </c>
      <c r="D54" s="6">
        <v>0</v>
      </c>
      <c r="E54" s="6">
        <v>0</v>
      </c>
      <c r="F54" s="6">
        <f>SUM(B54:E54)</f>
        <v>101.41717305004761</v>
      </c>
    </row>
    <row r="55" spans="1:6" ht="12.75">
      <c r="A55" s="39" t="s">
        <v>72</v>
      </c>
      <c r="B55" s="6">
        <v>0</v>
      </c>
      <c r="C55" s="6">
        <v>0</v>
      </c>
      <c r="D55" s="6">
        <v>0</v>
      </c>
      <c r="E55" s="6">
        <v>0</v>
      </c>
      <c r="F55" s="6">
        <f>SUM(B55:E55)</f>
        <v>0</v>
      </c>
    </row>
    <row r="56" spans="1:6" ht="12.75">
      <c r="A56" s="39" t="s">
        <v>73</v>
      </c>
      <c r="B56" s="6">
        <v>2691549.1574479965</v>
      </c>
      <c r="C56" s="6">
        <v>0</v>
      </c>
      <c r="D56" s="6">
        <v>0</v>
      </c>
      <c r="E56" s="6">
        <v>0</v>
      </c>
      <c r="F56" s="6">
        <f>SUM(B56:E56)</f>
        <v>2691549.1574479965</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8677308.805684187</v>
      </c>
      <c r="C60" s="6">
        <f>SUM(C6:C58)</f>
        <v>150890.97345375162</v>
      </c>
      <c r="D60" s="6">
        <f>SUM(D6:D58)</f>
        <v>24463.402656935283</v>
      </c>
      <c r="E60" s="6">
        <f>SUM(E6:E58)</f>
        <v>0</v>
      </c>
      <c r="F60" s="6">
        <f>SUM(F6:F58)</f>
        <v>8852663.181794873</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Italic"Consolidated National Life Insurance Company&amp;R&amp;"Geneva,Bold"UNAUDITED
© NOLHGA</oddHeader>
    <oddFooter>&amp;L&amp;B&amp;IFor member company and associaiton use only.  The data utilizes estimates and excludes many costs incurred directly by State Guaranty Associations.  It MAY NOT be utilized in protesting actual assessments made by State Guaranty Associations.</oddFooter>
  </headerFooter>
</worksheet>
</file>

<file path=xl/worksheets/sheet16.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C6" sqref="C6"/>
    </sheetView>
  </sheetViews>
  <sheetFormatPr defaultColWidth="9.00390625" defaultRowHeight="12.75"/>
  <cols>
    <col min="1" max="1" width="15.625" style="7" bestFit="1" customWidth="1"/>
    <col min="2" max="2" width="11.00390625" style="7" bestFit="1" customWidth="1"/>
    <col min="3" max="3" width="12.125" style="7" bestFit="1" customWidth="1"/>
    <col min="4" max="4" width="11.0039062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0" width="9.125" style="7" customWidth="1"/>
    <col min="11" max="16384" width="10.625" style="7" customWidth="1"/>
  </cols>
  <sheetData>
    <row r="1" spans="1:6" ht="12.75">
      <c r="A1" s="130" t="s">
        <v>114</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13707.0482997251</v>
      </c>
      <c r="C6" s="6">
        <v>51600.27820122435</v>
      </c>
      <c r="D6" s="6">
        <v>0</v>
      </c>
      <c r="E6" s="6">
        <v>0</v>
      </c>
      <c r="F6" s="6">
        <f aca="true" t="shared" si="0" ref="F6:F21">SUM(B6:E6)</f>
        <v>65307.32650094945</v>
      </c>
      <c r="H6" s="7" t="s">
        <v>8</v>
      </c>
      <c r="I6" s="8" t="s">
        <v>0</v>
      </c>
    </row>
    <row r="7" spans="1:6" ht="12" customHeight="1">
      <c r="A7" s="39" t="s">
        <v>9</v>
      </c>
      <c r="B7" s="6">
        <v>1570.1898103366375</v>
      </c>
      <c r="C7" s="6">
        <v>27005.21165438239</v>
      </c>
      <c r="D7" s="6">
        <v>9989.88</v>
      </c>
      <c r="E7" s="6">
        <v>0</v>
      </c>
      <c r="F7" s="6">
        <f t="shared" si="0"/>
        <v>38565.281464719024</v>
      </c>
    </row>
    <row r="8" spans="1:9" ht="12.75">
      <c r="A8" s="39" t="s">
        <v>10</v>
      </c>
      <c r="B8" s="6">
        <v>15785.769244545838</v>
      </c>
      <c r="C8" s="6">
        <v>341174.47507275286</v>
      </c>
      <c r="D8" s="6">
        <v>0</v>
      </c>
      <c r="E8" s="6">
        <v>0</v>
      </c>
      <c r="F8" s="6">
        <f t="shared" si="0"/>
        <v>356960.2443172987</v>
      </c>
      <c r="H8" s="7" t="s">
        <v>0</v>
      </c>
      <c r="I8" s="8" t="s">
        <v>0</v>
      </c>
    </row>
    <row r="9" spans="1:9" ht="12.75">
      <c r="A9" s="39" t="s">
        <v>11</v>
      </c>
      <c r="B9" s="6">
        <v>34018.74034923885</v>
      </c>
      <c r="C9" s="6">
        <v>28505.039807083213</v>
      </c>
      <c r="D9" s="6">
        <v>0</v>
      </c>
      <c r="E9" s="6">
        <v>0</v>
      </c>
      <c r="F9" s="6">
        <f t="shared" si="0"/>
        <v>62523.78015632206</v>
      </c>
      <c r="H9" s="7" t="s">
        <v>0</v>
      </c>
      <c r="I9" s="8" t="s">
        <v>0</v>
      </c>
    </row>
    <row r="10" spans="1:9" ht="12.75">
      <c r="A10" s="39" t="s">
        <v>12</v>
      </c>
      <c r="B10" s="6">
        <v>120997.21023147766</v>
      </c>
      <c r="C10" s="6">
        <v>1039264.2908877733</v>
      </c>
      <c r="D10" s="6">
        <v>1786068.71</v>
      </c>
      <c r="E10" s="6">
        <v>0</v>
      </c>
      <c r="F10" s="6">
        <f t="shared" si="0"/>
        <v>2946330.211119251</v>
      </c>
      <c r="H10" s="7" t="s">
        <v>13</v>
      </c>
      <c r="I10" s="8">
        <v>8333806</v>
      </c>
    </row>
    <row r="11" spans="1:6" ht="12.75">
      <c r="A11" s="39" t="s">
        <v>15</v>
      </c>
      <c r="B11" s="6">
        <v>15685.829651784808</v>
      </c>
      <c r="C11" s="6">
        <v>62596.08289171435</v>
      </c>
      <c r="D11" s="6">
        <v>138468.73</v>
      </c>
      <c r="E11" s="6">
        <v>0</v>
      </c>
      <c r="F11" s="6">
        <f t="shared" si="0"/>
        <v>216750.64254349918</v>
      </c>
    </row>
    <row r="12" spans="1:8" ht="12.75">
      <c r="A12" s="39" t="s">
        <v>16</v>
      </c>
      <c r="B12" s="6">
        <v>0</v>
      </c>
      <c r="C12" s="6">
        <v>0</v>
      </c>
      <c r="D12" s="6">
        <v>0</v>
      </c>
      <c r="E12" s="6">
        <v>0</v>
      </c>
      <c r="F12" s="6">
        <f t="shared" si="0"/>
        <v>0</v>
      </c>
      <c r="H12" s="7" t="s">
        <v>17</v>
      </c>
    </row>
    <row r="13" spans="1:9" ht="12.75">
      <c r="A13" s="39" t="s">
        <v>18</v>
      </c>
      <c r="B13" s="6">
        <v>295067.39914669853</v>
      </c>
      <c r="C13" s="6">
        <v>3285822.723709339</v>
      </c>
      <c r="D13" s="6">
        <v>1590787.69</v>
      </c>
      <c r="E13" s="6">
        <v>0</v>
      </c>
      <c r="F13" s="6">
        <f t="shared" si="0"/>
        <v>5171677.812856037</v>
      </c>
      <c r="H13" s="7" t="s">
        <v>19</v>
      </c>
      <c r="I13" s="8">
        <v>9335960.799999999</v>
      </c>
    </row>
    <row r="14" spans="1:9" ht="12.75">
      <c r="A14" s="39" t="s">
        <v>20</v>
      </c>
      <c r="B14" s="6">
        <v>1727.956771044849</v>
      </c>
      <c r="C14" s="6">
        <v>37902.11061193799</v>
      </c>
      <c r="D14" s="6">
        <v>0</v>
      </c>
      <c r="E14" s="6">
        <v>0</v>
      </c>
      <c r="F14" s="6">
        <f t="shared" si="0"/>
        <v>39630.06738298284</v>
      </c>
      <c r="H14" s="7" t="s">
        <v>21</v>
      </c>
      <c r="I14" s="8">
        <v>1230967.84</v>
      </c>
    </row>
    <row r="15" spans="1:9" ht="12.75">
      <c r="A15" s="39" t="s">
        <v>22</v>
      </c>
      <c r="B15" s="6">
        <v>99416.19430863493</v>
      </c>
      <c r="C15" s="6">
        <v>708534.7608876876</v>
      </c>
      <c r="D15" s="6">
        <v>0</v>
      </c>
      <c r="E15" s="6">
        <v>0</v>
      </c>
      <c r="F15" s="6">
        <f t="shared" si="0"/>
        <v>807950.9551963225</v>
      </c>
      <c r="H15" s="7" t="s">
        <v>23</v>
      </c>
      <c r="I15" s="8">
        <v>1087788.93</v>
      </c>
    </row>
    <row r="16" spans="1:6" ht="12.75">
      <c r="A16" s="39" t="s">
        <v>24</v>
      </c>
      <c r="B16" s="6">
        <v>29146.446336355515</v>
      </c>
      <c r="C16" s="6">
        <v>84518.3124653344</v>
      </c>
      <c r="D16" s="6">
        <v>92661.89</v>
      </c>
      <c r="E16" s="6">
        <v>0</v>
      </c>
      <c r="F16" s="6">
        <f t="shared" si="0"/>
        <v>206326.6488016899</v>
      </c>
    </row>
    <row r="17" spans="1:8" ht="12.75">
      <c r="A17" s="39" t="s">
        <v>25</v>
      </c>
      <c r="B17" s="6">
        <v>0</v>
      </c>
      <c r="C17" s="6">
        <v>0</v>
      </c>
      <c r="D17" s="6">
        <v>0</v>
      </c>
      <c r="E17" s="6">
        <v>0</v>
      </c>
      <c r="F17" s="6">
        <f t="shared" si="0"/>
        <v>0</v>
      </c>
      <c r="H17" s="7" t="s">
        <v>26</v>
      </c>
    </row>
    <row r="18" spans="1:9" ht="12.75">
      <c r="A18" s="39" t="s">
        <v>27</v>
      </c>
      <c r="B18" s="6">
        <v>9578.994204711018</v>
      </c>
      <c r="C18" s="6">
        <v>93838.69872156571</v>
      </c>
      <c r="D18" s="6">
        <v>1024.84</v>
      </c>
      <c r="E18" s="6">
        <v>0</v>
      </c>
      <c r="F18" s="6">
        <f t="shared" si="0"/>
        <v>104442.53292627673</v>
      </c>
      <c r="H18" s="7" t="s">
        <v>28</v>
      </c>
      <c r="I18" s="8">
        <v>0</v>
      </c>
    </row>
    <row r="19" spans="1:9" ht="12.75">
      <c r="A19" s="39" t="s">
        <v>29</v>
      </c>
      <c r="B19" s="6">
        <v>15052.63169925081</v>
      </c>
      <c r="C19" s="6">
        <v>362431.3202374367</v>
      </c>
      <c r="D19" s="6">
        <v>134118</v>
      </c>
      <c r="E19" s="6">
        <v>0</v>
      </c>
      <c r="F19" s="6">
        <f t="shared" si="0"/>
        <v>511601.9519366875</v>
      </c>
      <c r="H19" s="7" t="s">
        <v>30</v>
      </c>
      <c r="I19" s="8">
        <v>51331.679999999884</v>
      </c>
    </row>
    <row r="20" spans="1:9" ht="12.75">
      <c r="A20" s="39" t="s">
        <v>31</v>
      </c>
      <c r="B20" s="6">
        <v>20481.78639299053</v>
      </c>
      <c r="C20" s="6">
        <v>163547.92139047405</v>
      </c>
      <c r="D20" s="6">
        <v>85139.08</v>
      </c>
      <c r="E20" s="6">
        <v>0</v>
      </c>
      <c r="F20" s="6">
        <f t="shared" si="0"/>
        <v>269168.7877834646</v>
      </c>
      <c r="H20" s="7" t="s">
        <v>32</v>
      </c>
      <c r="I20" s="8" t="s">
        <v>0</v>
      </c>
    </row>
    <row r="21" spans="1:9" ht="12.75">
      <c r="A21" s="39" t="s">
        <v>33</v>
      </c>
      <c r="B21" s="6">
        <v>2518.2872975742234</v>
      </c>
      <c r="C21" s="6">
        <v>85654.2342193402</v>
      </c>
      <c r="D21" s="6">
        <v>2801.4</v>
      </c>
      <c r="E21" s="6">
        <v>0</v>
      </c>
      <c r="F21" s="6">
        <f t="shared" si="0"/>
        <v>90973.92151691442</v>
      </c>
      <c r="H21" s="7" t="s">
        <v>34</v>
      </c>
      <c r="I21" s="8">
        <v>-125003</v>
      </c>
    </row>
    <row r="22" spans="1:9" ht="12.75">
      <c r="A22" s="39" t="s">
        <v>35</v>
      </c>
      <c r="B22" s="6">
        <v>0</v>
      </c>
      <c r="C22" s="6">
        <v>0</v>
      </c>
      <c r="D22" s="6">
        <v>0</v>
      </c>
      <c r="E22" s="6">
        <v>0</v>
      </c>
      <c r="F22" s="6">
        <f aca="true" t="shared" si="1" ref="F22:F37">SUM(B22:E22)</f>
        <v>0</v>
      </c>
      <c r="H22" s="7" t="s">
        <v>36</v>
      </c>
      <c r="I22" s="8" t="s">
        <v>0</v>
      </c>
    </row>
    <row r="23" spans="1:9" ht="12.75">
      <c r="A23" s="39" t="s">
        <v>37</v>
      </c>
      <c r="B23" s="6">
        <v>12044.896523264875</v>
      </c>
      <c r="C23" s="6">
        <v>66834.10573238901</v>
      </c>
      <c r="D23" s="6">
        <v>65599.49</v>
      </c>
      <c r="E23" s="6">
        <v>0</v>
      </c>
      <c r="F23" s="6">
        <f t="shared" si="1"/>
        <v>144478.4922556539</v>
      </c>
      <c r="H23" s="7" t="s">
        <v>38</v>
      </c>
      <c r="I23" s="8">
        <v>1000000</v>
      </c>
    </row>
    <row r="24" spans="1:6" ht="12.75">
      <c r="A24" s="39" t="s">
        <v>39</v>
      </c>
      <c r="B24" s="6">
        <v>9132.60801494904</v>
      </c>
      <c r="C24" s="6">
        <v>47207.25674598034</v>
      </c>
      <c r="D24" s="6">
        <v>0</v>
      </c>
      <c r="E24" s="6">
        <v>0</v>
      </c>
      <c r="F24" s="6">
        <f t="shared" si="1"/>
        <v>56339.864760929384</v>
      </c>
    </row>
    <row r="25" spans="1:9" ht="12.75">
      <c r="A25" s="39" t="s">
        <v>40</v>
      </c>
      <c r="B25" s="6">
        <v>0</v>
      </c>
      <c r="C25" s="6">
        <v>0</v>
      </c>
      <c r="D25" s="6">
        <v>0</v>
      </c>
      <c r="E25" s="6">
        <v>0</v>
      </c>
      <c r="F25" s="6">
        <f t="shared" si="1"/>
        <v>0</v>
      </c>
      <c r="H25" s="7" t="s">
        <v>41</v>
      </c>
      <c r="I25" s="8">
        <f>SUM(I10:I15)-SUM(I18:I23)</f>
        <v>19062194.889999997</v>
      </c>
    </row>
    <row r="26" spans="1:9" ht="12.75">
      <c r="A26" s="39" t="s">
        <v>42</v>
      </c>
      <c r="B26" s="6">
        <v>0</v>
      </c>
      <c r="C26" s="6">
        <v>0</v>
      </c>
      <c r="D26" s="6">
        <v>0</v>
      </c>
      <c r="E26" s="6">
        <v>0</v>
      </c>
      <c r="F26" s="6">
        <f t="shared" si="1"/>
        <v>0</v>
      </c>
      <c r="H26" s="7" t="s">
        <v>43</v>
      </c>
      <c r="I26" s="8">
        <f>+F60</f>
        <v>19062194.889999993</v>
      </c>
    </row>
    <row r="27" spans="1:6" ht="12.75">
      <c r="A27" s="39" t="s">
        <v>44</v>
      </c>
      <c r="B27" s="6">
        <v>0</v>
      </c>
      <c r="C27" s="6">
        <v>0</v>
      </c>
      <c r="D27" s="6">
        <v>0</v>
      </c>
      <c r="E27" s="6">
        <v>0</v>
      </c>
      <c r="F27" s="6">
        <f t="shared" si="1"/>
        <v>0</v>
      </c>
    </row>
    <row r="28" spans="1:6" ht="12.75">
      <c r="A28" s="39" t="s">
        <v>45</v>
      </c>
      <c r="B28" s="6">
        <v>23277.451611172484</v>
      </c>
      <c r="C28" s="6">
        <v>581627.6176162437</v>
      </c>
      <c r="D28" s="6">
        <v>210855.62</v>
      </c>
      <c r="E28" s="6">
        <v>0</v>
      </c>
      <c r="F28" s="6">
        <f t="shared" si="1"/>
        <v>815760.6892274162</v>
      </c>
    </row>
    <row r="29" spans="1:6" ht="12.75">
      <c r="A29" s="39" t="s">
        <v>46</v>
      </c>
      <c r="B29" s="6">
        <v>10022.288504338258</v>
      </c>
      <c r="C29" s="6">
        <v>186702.1052487739</v>
      </c>
      <c r="D29" s="6">
        <v>248675</v>
      </c>
      <c r="E29" s="6">
        <v>0</v>
      </c>
      <c r="F29" s="6">
        <f t="shared" si="1"/>
        <v>445399.3937531122</v>
      </c>
    </row>
    <row r="30" spans="1:6" ht="12.75">
      <c r="A30" s="39" t="s">
        <v>47</v>
      </c>
      <c r="B30" s="6">
        <v>4369.909194998658</v>
      </c>
      <c r="C30" s="6">
        <v>9333.385860458045</v>
      </c>
      <c r="D30" s="6">
        <v>112694.31</v>
      </c>
      <c r="E30" s="6">
        <v>0</v>
      </c>
      <c r="F30" s="6">
        <f t="shared" si="1"/>
        <v>126397.6050554567</v>
      </c>
    </row>
    <row r="31" spans="1:6" ht="12.75">
      <c r="A31" s="39" t="s">
        <v>48</v>
      </c>
      <c r="B31" s="6">
        <v>13508.637025443591</v>
      </c>
      <c r="C31" s="6">
        <v>200736.691814465</v>
      </c>
      <c r="D31" s="6">
        <v>56403.14</v>
      </c>
      <c r="E31" s="6">
        <v>0</v>
      </c>
      <c r="F31" s="6">
        <f t="shared" si="1"/>
        <v>270648.4688399086</v>
      </c>
    </row>
    <row r="32" spans="1:6" ht="12.75">
      <c r="A32" s="39" t="s">
        <v>49</v>
      </c>
      <c r="B32" s="6">
        <v>1677.4766897559512</v>
      </c>
      <c r="C32" s="6">
        <v>26427.63592791448</v>
      </c>
      <c r="D32" s="6">
        <v>26610</v>
      </c>
      <c r="E32" s="6">
        <v>0</v>
      </c>
      <c r="F32" s="6">
        <f t="shared" si="1"/>
        <v>54715.112617670435</v>
      </c>
    </row>
    <row r="33" spans="1:6" ht="12.75">
      <c r="A33" s="39" t="s">
        <v>50</v>
      </c>
      <c r="B33" s="6">
        <v>4414.518929087441</v>
      </c>
      <c r="C33" s="6">
        <v>107177.58634066574</v>
      </c>
      <c r="D33" s="6">
        <v>0</v>
      </c>
      <c r="E33" s="6">
        <v>0</v>
      </c>
      <c r="F33" s="6">
        <f t="shared" si="1"/>
        <v>111592.10526975318</v>
      </c>
    </row>
    <row r="34" spans="1:6" ht="12.75">
      <c r="A34" s="39" t="s">
        <v>51</v>
      </c>
      <c r="B34" s="6">
        <v>4695.906438744569</v>
      </c>
      <c r="C34" s="6">
        <v>86217.08789057504</v>
      </c>
      <c r="D34" s="6">
        <v>0</v>
      </c>
      <c r="E34" s="6">
        <v>0</v>
      </c>
      <c r="F34" s="6">
        <f t="shared" si="1"/>
        <v>90912.99432931961</v>
      </c>
    </row>
    <row r="35" spans="1:6" ht="12.75">
      <c r="A35" s="39" t="s">
        <v>52</v>
      </c>
      <c r="B35" s="6">
        <v>1615.4175155239082</v>
      </c>
      <c r="C35" s="6">
        <v>1485.5059167413365</v>
      </c>
      <c r="D35" s="6">
        <v>191051.58</v>
      </c>
      <c r="E35" s="6">
        <v>0</v>
      </c>
      <c r="F35" s="6">
        <f t="shared" si="1"/>
        <v>194152.50343226522</v>
      </c>
    </row>
    <row r="36" spans="1:6" ht="12.75">
      <c r="A36" s="39" t="s">
        <v>53</v>
      </c>
      <c r="B36" s="6">
        <v>0</v>
      </c>
      <c r="C36" s="6">
        <v>0</v>
      </c>
      <c r="D36" s="6">
        <v>0</v>
      </c>
      <c r="E36" s="6">
        <v>0</v>
      </c>
      <c r="F36" s="6">
        <f t="shared" si="1"/>
        <v>0</v>
      </c>
    </row>
    <row r="37" spans="1:6" ht="12.75">
      <c r="A37" s="39" t="s">
        <v>54</v>
      </c>
      <c r="B37" s="6">
        <v>14260.791171578832</v>
      </c>
      <c r="C37" s="6">
        <v>22856.116127955218</v>
      </c>
      <c r="D37" s="6">
        <v>59636</v>
      </c>
      <c r="E37" s="6">
        <v>0</v>
      </c>
      <c r="F37" s="6">
        <f t="shared" si="1"/>
        <v>96752.90729953405</v>
      </c>
    </row>
    <row r="38" spans="1:6" ht="12.75">
      <c r="A38" s="39" t="s">
        <v>55</v>
      </c>
      <c r="B38" s="6">
        <v>0</v>
      </c>
      <c r="C38" s="6">
        <v>0</v>
      </c>
      <c r="D38" s="6">
        <v>0</v>
      </c>
      <c r="E38" s="6">
        <v>0</v>
      </c>
      <c r="F38" s="6">
        <f aca="true" t="shared" si="2" ref="F38:F53">SUM(B38:E38)</f>
        <v>0</v>
      </c>
    </row>
    <row r="39" spans="1:6" ht="12.75">
      <c r="A39" s="39" t="s">
        <v>56</v>
      </c>
      <c r="B39" s="6">
        <v>0</v>
      </c>
      <c r="C39" s="6">
        <v>0</v>
      </c>
      <c r="D39" s="6">
        <v>0</v>
      </c>
      <c r="E39" s="6">
        <v>0</v>
      </c>
      <c r="F39" s="6">
        <f t="shared" si="2"/>
        <v>0</v>
      </c>
    </row>
    <row r="40" spans="1:6" ht="12.75">
      <c r="A40" s="39" t="s">
        <v>57</v>
      </c>
      <c r="B40" s="6">
        <v>2631.6757893170216</v>
      </c>
      <c r="C40" s="6">
        <v>-50.583968389576455</v>
      </c>
      <c r="D40" s="6">
        <v>0</v>
      </c>
      <c r="E40" s="6">
        <v>0</v>
      </c>
      <c r="F40" s="6">
        <f t="shared" si="2"/>
        <v>2581.091820927445</v>
      </c>
    </row>
    <row r="41" spans="1:6" ht="12.75">
      <c r="A41" s="39" t="s">
        <v>58</v>
      </c>
      <c r="B41" s="6">
        <v>11295.638524397958</v>
      </c>
      <c r="C41" s="6">
        <v>130879.40054564613</v>
      </c>
      <c r="D41" s="6">
        <v>87155.35</v>
      </c>
      <c r="E41" s="6">
        <v>0</v>
      </c>
      <c r="F41" s="6">
        <f t="shared" si="2"/>
        <v>229330.3890700441</v>
      </c>
    </row>
    <row r="42" spans="1:6" ht="12.75">
      <c r="A42" s="39" t="s">
        <v>59</v>
      </c>
      <c r="B42" s="6">
        <v>8647.475570266106</v>
      </c>
      <c r="C42" s="6">
        <v>103391.75529338603</v>
      </c>
      <c r="D42" s="6">
        <v>202775.7</v>
      </c>
      <c r="E42" s="6">
        <v>0</v>
      </c>
      <c r="F42" s="6">
        <f t="shared" si="2"/>
        <v>314814.93086365215</v>
      </c>
    </row>
    <row r="43" spans="1:6" ht="12.75">
      <c r="A43" s="39" t="s">
        <v>60</v>
      </c>
      <c r="B43" s="6">
        <v>7821.34060453251</v>
      </c>
      <c r="C43" s="6">
        <v>137379.23149909373</v>
      </c>
      <c r="D43" s="6">
        <v>51684.01</v>
      </c>
      <c r="E43" s="6">
        <v>0</v>
      </c>
      <c r="F43" s="6">
        <f t="shared" si="2"/>
        <v>196884.58210362625</v>
      </c>
    </row>
    <row r="44" spans="1:6" ht="12.75">
      <c r="A44" s="39" t="s">
        <v>61</v>
      </c>
      <c r="B44" s="6">
        <v>20691.415520920356</v>
      </c>
      <c r="C44" s="6">
        <v>577782.8236826564</v>
      </c>
      <c r="D44" s="6">
        <v>184281</v>
      </c>
      <c r="E44" s="6">
        <v>0</v>
      </c>
      <c r="F44" s="6">
        <f t="shared" si="2"/>
        <v>782755.2392035767</v>
      </c>
    </row>
    <row r="45" spans="1:6" ht="12.75">
      <c r="A45" s="39" t="s">
        <v>62</v>
      </c>
      <c r="B45" s="6">
        <v>0</v>
      </c>
      <c r="C45" s="6">
        <v>0</v>
      </c>
      <c r="D45" s="6">
        <v>0</v>
      </c>
      <c r="E45" s="6">
        <v>0</v>
      </c>
      <c r="F45" s="6">
        <f t="shared" si="2"/>
        <v>0</v>
      </c>
    </row>
    <row r="46" spans="1:6" ht="12.75">
      <c r="A46" s="39" t="s">
        <v>63</v>
      </c>
      <c r="B46" s="6">
        <v>4770.322732572674</v>
      </c>
      <c r="C46" s="6">
        <v>30960.81104944388</v>
      </c>
      <c r="D46" s="6">
        <v>0</v>
      </c>
      <c r="E46" s="6">
        <v>0</v>
      </c>
      <c r="F46" s="6">
        <f t="shared" si="2"/>
        <v>35731.13378201656</v>
      </c>
    </row>
    <row r="47" spans="1:6" ht="12.75">
      <c r="A47" s="39" t="s">
        <v>64</v>
      </c>
      <c r="B47" s="6">
        <v>18151.783315525383</v>
      </c>
      <c r="C47" s="6">
        <v>46379.53321992518</v>
      </c>
      <c r="D47" s="6">
        <v>14193.5</v>
      </c>
      <c r="E47" s="6">
        <v>0</v>
      </c>
      <c r="F47" s="6">
        <f t="shared" si="2"/>
        <v>78724.81653545056</v>
      </c>
    </row>
    <row r="48" spans="1:6" ht="12.75">
      <c r="A48" s="39" t="s">
        <v>65</v>
      </c>
      <c r="B48" s="6">
        <v>2002.3615130352998</v>
      </c>
      <c r="C48" s="6">
        <v>159793.03713803034</v>
      </c>
      <c r="D48" s="6">
        <v>0</v>
      </c>
      <c r="E48" s="6">
        <v>0</v>
      </c>
      <c r="F48" s="6">
        <f t="shared" si="2"/>
        <v>161795.39865106565</v>
      </c>
    </row>
    <row r="49" spans="1:6" ht="12.75">
      <c r="A49" s="39" t="s">
        <v>66</v>
      </c>
      <c r="B49" s="6">
        <v>0</v>
      </c>
      <c r="C49" s="6">
        <v>0</v>
      </c>
      <c r="D49" s="6">
        <v>0</v>
      </c>
      <c r="E49" s="6">
        <v>0</v>
      </c>
      <c r="F49" s="6">
        <f t="shared" si="2"/>
        <v>0</v>
      </c>
    </row>
    <row r="50" spans="1:6" ht="12.75">
      <c r="A50" s="39" t="s">
        <v>67</v>
      </c>
      <c r="B50" s="6">
        <v>49975.00371593691</v>
      </c>
      <c r="C50" s="6">
        <v>699821.701189435</v>
      </c>
      <c r="D50" s="6">
        <v>788902.39</v>
      </c>
      <c r="E50" s="6">
        <v>0</v>
      </c>
      <c r="F50" s="6">
        <f t="shared" si="2"/>
        <v>1538699.0949053718</v>
      </c>
    </row>
    <row r="51" spans="1:6" ht="12.75">
      <c r="A51" s="39" t="s">
        <v>68</v>
      </c>
      <c r="B51" s="6">
        <v>2418.217002343044</v>
      </c>
      <c r="C51" s="6">
        <v>14366.539805486203</v>
      </c>
      <c r="D51" s="6">
        <v>828</v>
      </c>
      <c r="E51" s="6">
        <v>0</v>
      </c>
      <c r="F51" s="6">
        <f t="shared" si="2"/>
        <v>17612.756807829246</v>
      </c>
    </row>
    <row r="52" spans="1:6" ht="12.75">
      <c r="A52" s="39" t="s">
        <v>69</v>
      </c>
      <c r="B52" s="6">
        <v>1054.2503976792973</v>
      </c>
      <c r="C52" s="6">
        <v>12370.6300343978</v>
      </c>
      <c r="D52" s="6">
        <v>0</v>
      </c>
      <c r="E52" s="6">
        <v>0</v>
      </c>
      <c r="F52" s="6">
        <f t="shared" si="2"/>
        <v>13424.880432077098</v>
      </c>
    </row>
    <row r="53" spans="1:6" ht="12.75">
      <c r="A53" s="39" t="s">
        <v>70</v>
      </c>
      <c r="B53" s="6">
        <v>449005.7143823837</v>
      </c>
      <c r="C53" s="6">
        <v>470558.2197112069</v>
      </c>
      <c r="D53" s="6">
        <v>9760</v>
      </c>
      <c r="E53" s="6">
        <v>0</v>
      </c>
      <c r="F53" s="6">
        <f t="shared" si="2"/>
        <v>929323.9340935906</v>
      </c>
    </row>
    <row r="54" spans="1:6" ht="12.75">
      <c r="A54" s="39" t="s">
        <v>71</v>
      </c>
      <c r="B54" s="6">
        <v>66982.97369879192</v>
      </c>
      <c r="C54" s="6">
        <v>610923.3609498309</v>
      </c>
      <c r="D54" s="6">
        <v>115442.18</v>
      </c>
      <c r="E54" s="6">
        <v>0</v>
      </c>
      <c r="F54" s="6">
        <f>SUM(B54:E54)</f>
        <v>793348.5146486228</v>
      </c>
    </row>
    <row r="55" spans="1:6" ht="12.75">
      <c r="A55" s="39" t="s">
        <v>72</v>
      </c>
      <c r="B55" s="6">
        <v>4845.816048556005</v>
      </c>
      <c r="C55" s="6">
        <v>92992.7753660477</v>
      </c>
      <c r="D55" s="6">
        <v>129454.51</v>
      </c>
      <c r="E55" s="6">
        <v>0</v>
      </c>
      <c r="F55" s="6">
        <f>SUM(B55:E55)</f>
        <v>227293.1014146037</v>
      </c>
    </row>
    <row r="56" spans="1:6" ht="12.75">
      <c r="A56" s="39" t="s">
        <v>73</v>
      </c>
      <c r="B56" s="6">
        <v>9147.13587960198</v>
      </c>
      <c r="C56" s="6">
        <v>304564.2586122324</v>
      </c>
      <c r="D56" s="6">
        <v>57472.54</v>
      </c>
      <c r="E56" s="6">
        <v>0</v>
      </c>
      <c r="F56" s="6">
        <f>SUM(B56:E56)</f>
        <v>371183.93449183437</v>
      </c>
    </row>
    <row r="57" spans="1:6" ht="12.75">
      <c r="A57" s="39" t="s">
        <v>74</v>
      </c>
      <c r="B57" s="6">
        <v>533.7961174718853</v>
      </c>
      <c r="C57" s="6">
        <v>35793.19371480399</v>
      </c>
      <c r="D57" s="6">
        <v>37003.8</v>
      </c>
      <c r="E57" s="6">
        <v>0</v>
      </c>
      <c r="F57" s="6">
        <f>SUM(B57:E57)</f>
        <v>73330.78983227588</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1433749.3061765588</v>
      </c>
      <c r="C60" s="6">
        <f>SUM(C6:C58)</f>
        <v>11136907.243823439</v>
      </c>
      <c r="D60" s="6">
        <f>SUM(D6:D58)</f>
        <v>6491538.339999998</v>
      </c>
      <c r="E60" s="6">
        <f>SUM(E6:E58)</f>
        <v>0</v>
      </c>
      <c r="F60" s="6">
        <f>SUM(F6:F58)</f>
        <v>19062194.889999993</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Italic"Consumers United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7.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23.625" style="7" bestFit="1" customWidth="1"/>
    <col min="2" max="2" width="5.625" style="7" bestFit="1" customWidth="1"/>
    <col min="3" max="3" width="11.625" style="7" bestFit="1" customWidth="1"/>
    <col min="4" max="4" width="6.375" style="7" bestFit="1" customWidth="1"/>
    <col min="5" max="5" width="14.50390625" style="7" bestFit="1" customWidth="1"/>
    <col min="6" max="6" width="7.00390625" style="7" bestFit="1" customWidth="1"/>
    <col min="7" max="7" width="2.625" style="7" customWidth="1"/>
    <col min="8" max="8" width="28.125" style="7" bestFit="1" customWidth="1"/>
    <col min="9" max="9" width="3.625" style="8" bestFit="1" customWidth="1"/>
    <col min="10" max="16384" width="10.625" style="7" customWidth="1"/>
  </cols>
  <sheetData>
    <row r="1" spans="1:6" ht="12.75">
      <c r="A1" s="130" t="s">
        <v>301</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0</v>
      </c>
      <c r="E6" s="6">
        <v>0</v>
      </c>
      <c r="F6" s="6">
        <f aca="true" t="shared" si="0" ref="F6:F53">SUM(B6:E6)</f>
        <v>0</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0</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0</v>
      </c>
    </row>
    <row r="14" spans="1:9" ht="12.75">
      <c r="A14" s="39" t="s">
        <v>20</v>
      </c>
      <c r="B14" s="6">
        <v>0</v>
      </c>
      <c r="C14" s="6">
        <v>0</v>
      </c>
      <c r="D14" s="6">
        <v>0</v>
      </c>
      <c r="E14" s="6">
        <v>0</v>
      </c>
      <c r="F14" s="6">
        <f t="shared" si="0"/>
        <v>0</v>
      </c>
      <c r="H14" s="7" t="s">
        <v>21</v>
      </c>
      <c r="I14" s="8">
        <v>0</v>
      </c>
    </row>
    <row r="15" spans="1:9" ht="12.75">
      <c r="A15" s="39" t="s">
        <v>22</v>
      </c>
      <c r="B15" s="6">
        <v>0</v>
      </c>
      <c r="C15" s="6">
        <v>0</v>
      </c>
      <c r="D15" s="6">
        <v>0</v>
      </c>
      <c r="E15" s="6">
        <v>0</v>
      </c>
      <c r="F15" s="6">
        <f t="shared" si="0"/>
        <v>0</v>
      </c>
      <c r="H15" s="7" t="s">
        <v>23</v>
      </c>
      <c r="I15" s="8">
        <v>0</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0</v>
      </c>
    </row>
    <row r="19" spans="1:9" ht="12.75">
      <c r="A19" s="39" t="s">
        <v>29</v>
      </c>
      <c r="B19" s="6">
        <v>0</v>
      </c>
      <c r="C19" s="6">
        <v>0</v>
      </c>
      <c r="D19" s="6">
        <v>0</v>
      </c>
      <c r="E19" s="6">
        <v>0</v>
      </c>
      <c r="F19" s="6">
        <f t="shared" si="0"/>
        <v>0</v>
      </c>
      <c r="H19" s="7" t="s">
        <v>30</v>
      </c>
      <c r="I19" s="8">
        <v>0</v>
      </c>
    </row>
    <row r="20" spans="1:9" ht="12.75">
      <c r="A20" s="39" t="s">
        <v>31</v>
      </c>
      <c r="B20" s="6">
        <v>0</v>
      </c>
      <c r="C20" s="6">
        <v>0</v>
      </c>
      <c r="D20" s="6">
        <v>0</v>
      </c>
      <c r="E20" s="6">
        <v>0</v>
      </c>
      <c r="F20" s="6">
        <f t="shared" si="0"/>
        <v>0</v>
      </c>
      <c r="H20" s="7" t="s">
        <v>32</v>
      </c>
      <c r="I20" s="8" t="s">
        <v>0</v>
      </c>
    </row>
    <row r="21" spans="1:9" ht="12.75">
      <c r="A21" s="39" t="s">
        <v>33</v>
      </c>
      <c r="B21" s="6">
        <v>0</v>
      </c>
      <c r="C21" s="6">
        <v>0</v>
      </c>
      <c r="D21" s="6">
        <v>0</v>
      </c>
      <c r="E21" s="6">
        <v>0</v>
      </c>
      <c r="F21" s="6">
        <f t="shared" si="0"/>
        <v>0</v>
      </c>
      <c r="H21" s="7" t="s">
        <v>34</v>
      </c>
      <c r="I21" s="8">
        <v>0</v>
      </c>
    </row>
    <row r="22" spans="1:9" ht="12.75">
      <c r="A22" s="39" t="s">
        <v>35</v>
      </c>
      <c r="B22" s="6">
        <v>0</v>
      </c>
      <c r="C22" s="6">
        <v>0</v>
      </c>
      <c r="D22" s="6">
        <v>0</v>
      </c>
      <c r="E22" s="6">
        <v>0</v>
      </c>
      <c r="F22" s="6">
        <f t="shared" si="0"/>
        <v>0</v>
      </c>
      <c r="H22" s="7" t="s">
        <v>36</v>
      </c>
      <c r="I22" s="8" t="s">
        <v>0</v>
      </c>
    </row>
    <row r="23" spans="1:9" ht="12.75">
      <c r="A23" s="39" t="s">
        <v>37</v>
      </c>
      <c r="B23" s="6">
        <v>0</v>
      </c>
      <c r="C23" s="6">
        <v>0</v>
      </c>
      <c r="D23" s="6">
        <v>0</v>
      </c>
      <c r="E23" s="6">
        <v>0</v>
      </c>
      <c r="F23" s="6">
        <f t="shared" si="0"/>
        <v>0</v>
      </c>
      <c r="H23" s="7" t="s">
        <v>38</v>
      </c>
      <c r="I23" s="8">
        <v>0</v>
      </c>
    </row>
    <row r="24" spans="1:6" ht="12.75">
      <c r="A24" s="39" t="s">
        <v>39</v>
      </c>
      <c r="B24" s="6">
        <v>0</v>
      </c>
      <c r="C24" s="6">
        <v>0</v>
      </c>
      <c r="D24" s="6">
        <v>0</v>
      </c>
      <c r="E24" s="6">
        <v>0</v>
      </c>
      <c r="F24" s="6">
        <f t="shared" si="0"/>
        <v>0</v>
      </c>
    </row>
    <row r="25" spans="1:9" ht="12.75">
      <c r="A25" s="39" t="s">
        <v>40</v>
      </c>
      <c r="B25" s="6">
        <v>0</v>
      </c>
      <c r="C25" s="6">
        <v>0</v>
      </c>
      <c r="D25" s="6">
        <v>0</v>
      </c>
      <c r="E25" s="6">
        <v>0</v>
      </c>
      <c r="F25" s="6">
        <f t="shared" si="0"/>
        <v>0</v>
      </c>
      <c r="H25" s="7" t="s">
        <v>41</v>
      </c>
      <c r="I25" s="8">
        <f>SUM(I10:I15)-SUM(I18:I23)</f>
        <v>0</v>
      </c>
    </row>
    <row r="26" spans="1:9" ht="12.75">
      <c r="A26" s="39" t="s">
        <v>42</v>
      </c>
      <c r="B26" s="6">
        <v>0</v>
      </c>
      <c r="C26" s="6">
        <v>0</v>
      </c>
      <c r="D26" s="6">
        <v>0</v>
      </c>
      <c r="E26" s="6">
        <v>0</v>
      </c>
      <c r="F26" s="6">
        <f t="shared" si="0"/>
        <v>0</v>
      </c>
      <c r="H26" s="7" t="s">
        <v>43</v>
      </c>
      <c r="I26" s="8">
        <f>+F60</f>
        <v>0</v>
      </c>
    </row>
    <row r="27" spans="1:6" ht="12.75">
      <c r="A27" s="39" t="s">
        <v>44</v>
      </c>
      <c r="B27" s="6">
        <v>0</v>
      </c>
      <c r="C27" s="6">
        <v>0</v>
      </c>
      <c r="D27" s="6">
        <v>0</v>
      </c>
      <c r="E27" s="6">
        <v>0</v>
      </c>
      <c r="F27" s="6">
        <f t="shared" si="0"/>
        <v>0</v>
      </c>
    </row>
    <row r="28" spans="1:6" ht="12.75">
      <c r="A28" s="39" t="s">
        <v>45</v>
      </c>
      <c r="B28" s="6">
        <v>0</v>
      </c>
      <c r="C28" s="6">
        <v>0</v>
      </c>
      <c r="D28" s="6">
        <v>0</v>
      </c>
      <c r="E28" s="6">
        <v>0</v>
      </c>
      <c r="F28" s="6">
        <f t="shared" si="0"/>
        <v>0</v>
      </c>
    </row>
    <row r="29" spans="1:6" ht="12.75">
      <c r="A29" s="39" t="s">
        <v>46</v>
      </c>
      <c r="B29" s="6">
        <v>0</v>
      </c>
      <c r="C29" s="6">
        <v>0</v>
      </c>
      <c r="D29" s="6">
        <v>0</v>
      </c>
      <c r="E29" s="6">
        <v>0</v>
      </c>
      <c r="F29" s="6">
        <f t="shared" si="0"/>
        <v>0</v>
      </c>
    </row>
    <row r="30" spans="1:6" ht="12.75">
      <c r="A30" s="39" t="s">
        <v>47</v>
      </c>
      <c r="B30" s="6">
        <v>0</v>
      </c>
      <c r="C30" s="6">
        <v>0</v>
      </c>
      <c r="D30" s="6">
        <v>0</v>
      </c>
      <c r="E30" s="6">
        <v>0</v>
      </c>
      <c r="F30" s="6">
        <f t="shared" si="0"/>
        <v>0</v>
      </c>
    </row>
    <row r="31" spans="1:6" ht="12.75">
      <c r="A31" s="39" t="s">
        <v>48</v>
      </c>
      <c r="B31" s="6">
        <v>0</v>
      </c>
      <c r="C31" s="6">
        <v>0</v>
      </c>
      <c r="D31" s="6">
        <v>0</v>
      </c>
      <c r="E31" s="6">
        <v>0</v>
      </c>
      <c r="F31" s="6">
        <f t="shared" si="0"/>
        <v>0</v>
      </c>
    </row>
    <row r="32" spans="1:6" ht="12.75">
      <c r="A32" s="39" t="s">
        <v>49</v>
      </c>
      <c r="B32" s="6">
        <v>0</v>
      </c>
      <c r="C32" s="6">
        <v>0</v>
      </c>
      <c r="D32" s="6">
        <v>0</v>
      </c>
      <c r="E32" s="6">
        <v>0</v>
      </c>
      <c r="F32" s="6">
        <f t="shared" si="0"/>
        <v>0</v>
      </c>
    </row>
    <row r="33" spans="1:6" ht="12.75">
      <c r="A33" s="39" t="s">
        <v>50</v>
      </c>
      <c r="B33" s="6">
        <v>0</v>
      </c>
      <c r="C33" s="6">
        <v>0</v>
      </c>
      <c r="D33" s="6">
        <v>0</v>
      </c>
      <c r="E33" s="6">
        <v>0</v>
      </c>
      <c r="F33" s="6">
        <f t="shared" si="0"/>
        <v>0</v>
      </c>
    </row>
    <row r="34" spans="1:6" ht="12.75">
      <c r="A34" s="39" t="s">
        <v>51</v>
      </c>
      <c r="B34" s="6">
        <v>0</v>
      </c>
      <c r="C34" s="6">
        <v>0</v>
      </c>
      <c r="D34" s="6">
        <v>0</v>
      </c>
      <c r="E34" s="6">
        <v>0</v>
      </c>
      <c r="F34" s="6">
        <f t="shared" si="0"/>
        <v>0</v>
      </c>
    </row>
    <row r="35" spans="1:6" ht="12.75">
      <c r="A35" s="39" t="s">
        <v>52</v>
      </c>
      <c r="B35" s="6">
        <v>0</v>
      </c>
      <c r="C35" s="6">
        <v>0</v>
      </c>
      <c r="D35" s="6">
        <v>0</v>
      </c>
      <c r="E35" s="6">
        <v>0</v>
      </c>
      <c r="F35" s="6">
        <f t="shared" si="0"/>
        <v>0</v>
      </c>
    </row>
    <row r="36" spans="1:6" ht="12.75">
      <c r="A36" s="39" t="s">
        <v>53</v>
      </c>
      <c r="B36" s="6">
        <v>0</v>
      </c>
      <c r="C36" s="6">
        <v>0</v>
      </c>
      <c r="D36" s="6">
        <v>0</v>
      </c>
      <c r="E36" s="6">
        <v>0</v>
      </c>
      <c r="F36" s="6">
        <f t="shared" si="0"/>
        <v>0</v>
      </c>
    </row>
    <row r="37" spans="1:6" ht="12.75">
      <c r="A37" s="39" t="s">
        <v>54</v>
      </c>
      <c r="B37" s="6">
        <v>0</v>
      </c>
      <c r="C37" s="6">
        <v>0</v>
      </c>
      <c r="D37" s="6">
        <v>0</v>
      </c>
      <c r="E37" s="6">
        <v>0</v>
      </c>
      <c r="F37" s="6">
        <f t="shared" si="0"/>
        <v>0</v>
      </c>
    </row>
    <row r="38" spans="1:6" ht="12.75">
      <c r="A38" s="39" t="s">
        <v>55</v>
      </c>
      <c r="B38" s="6">
        <v>0</v>
      </c>
      <c r="C38" s="6">
        <v>0</v>
      </c>
      <c r="D38" s="6">
        <v>0</v>
      </c>
      <c r="E38" s="6">
        <v>0</v>
      </c>
      <c r="F38" s="6">
        <f t="shared" si="0"/>
        <v>0</v>
      </c>
    </row>
    <row r="39" spans="1:6" ht="12.75">
      <c r="A39" s="39" t="s">
        <v>56</v>
      </c>
      <c r="B39" s="6">
        <v>0</v>
      </c>
      <c r="C39" s="6">
        <v>0</v>
      </c>
      <c r="D39" s="6">
        <v>0</v>
      </c>
      <c r="E39" s="6">
        <v>0</v>
      </c>
      <c r="F39" s="6">
        <f t="shared" si="0"/>
        <v>0</v>
      </c>
    </row>
    <row r="40" spans="1:6" ht="12.75">
      <c r="A40" s="39" t="s">
        <v>57</v>
      </c>
      <c r="B40" s="6">
        <v>0</v>
      </c>
      <c r="C40" s="6">
        <v>0</v>
      </c>
      <c r="D40" s="6">
        <v>0</v>
      </c>
      <c r="E40" s="6">
        <v>0</v>
      </c>
      <c r="F40" s="6">
        <f t="shared" si="0"/>
        <v>0</v>
      </c>
    </row>
    <row r="41" spans="1:6" ht="12.75">
      <c r="A41" s="39" t="s">
        <v>58</v>
      </c>
      <c r="B41" s="6">
        <v>0</v>
      </c>
      <c r="C41" s="6">
        <v>0</v>
      </c>
      <c r="D41" s="6">
        <v>0</v>
      </c>
      <c r="E41" s="6">
        <v>0</v>
      </c>
      <c r="F41" s="6">
        <f t="shared" si="0"/>
        <v>0</v>
      </c>
    </row>
    <row r="42" spans="1:6" ht="12.75">
      <c r="A42" s="39" t="s">
        <v>59</v>
      </c>
      <c r="B42" s="6">
        <v>0</v>
      </c>
      <c r="C42" s="6">
        <v>0</v>
      </c>
      <c r="D42" s="6">
        <v>0</v>
      </c>
      <c r="E42" s="6">
        <v>0</v>
      </c>
      <c r="F42" s="6">
        <f t="shared" si="0"/>
        <v>0</v>
      </c>
    </row>
    <row r="43" spans="1:6" ht="12.75">
      <c r="A43" s="39" t="s">
        <v>60</v>
      </c>
      <c r="B43" s="6">
        <v>0</v>
      </c>
      <c r="C43" s="6">
        <v>0</v>
      </c>
      <c r="D43" s="6">
        <v>0</v>
      </c>
      <c r="E43" s="6">
        <v>0</v>
      </c>
      <c r="F43" s="6">
        <f t="shared" si="0"/>
        <v>0</v>
      </c>
    </row>
    <row r="44" spans="1:6" ht="12.75">
      <c r="A44" s="39" t="s">
        <v>61</v>
      </c>
      <c r="B44" s="6">
        <v>0</v>
      </c>
      <c r="C44" s="6">
        <v>0</v>
      </c>
      <c r="D44" s="6">
        <v>0</v>
      </c>
      <c r="E44" s="6">
        <v>0</v>
      </c>
      <c r="F44" s="6">
        <f t="shared" si="0"/>
        <v>0</v>
      </c>
    </row>
    <row r="45" spans="1:6" ht="12.75">
      <c r="A45" s="39" t="s">
        <v>62</v>
      </c>
      <c r="B45" s="6">
        <v>0</v>
      </c>
      <c r="C45" s="6">
        <v>0</v>
      </c>
      <c r="D45" s="6">
        <v>0</v>
      </c>
      <c r="E45" s="6">
        <v>0</v>
      </c>
      <c r="F45" s="6">
        <f t="shared" si="0"/>
        <v>0</v>
      </c>
    </row>
    <row r="46" spans="1:6" ht="12.75">
      <c r="A46" s="39" t="s">
        <v>63</v>
      </c>
      <c r="B46" s="6">
        <v>0</v>
      </c>
      <c r="C46" s="6">
        <v>0</v>
      </c>
      <c r="D46" s="6">
        <v>0</v>
      </c>
      <c r="E46" s="6">
        <v>0</v>
      </c>
      <c r="F46" s="6">
        <f t="shared" si="0"/>
        <v>0</v>
      </c>
    </row>
    <row r="47" spans="1:6" ht="12.75">
      <c r="A47" s="39" t="s">
        <v>64</v>
      </c>
      <c r="B47" s="6">
        <v>0</v>
      </c>
      <c r="C47" s="6">
        <v>0</v>
      </c>
      <c r="D47" s="6">
        <v>0</v>
      </c>
      <c r="E47" s="6">
        <v>0</v>
      </c>
      <c r="F47" s="6">
        <f t="shared" si="0"/>
        <v>0</v>
      </c>
    </row>
    <row r="48" spans="1:6" ht="12.75">
      <c r="A48" s="39" t="s">
        <v>65</v>
      </c>
      <c r="B48" s="6">
        <v>0</v>
      </c>
      <c r="C48" s="6">
        <v>0</v>
      </c>
      <c r="D48" s="6">
        <v>0</v>
      </c>
      <c r="E48" s="6">
        <v>0</v>
      </c>
      <c r="F48" s="6">
        <f t="shared" si="0"/>
        <v>0</v>
      </c>
    </row>
    <row r="49" spans="1:6" ht="12.75">
      <c r="A49" s="39" t="s">
        <v>66</v>
      </c>
      <c r="B49" s="6">
        <v>0</v>
      </c>
      <c r="C49" s="6">
        <v>0</v>
      </c>
      <c r="D49" s="6">
        <v>0</v>
      </c>
      <c r="E49" s="6">
        <v>0</v>
      </c>
      <c r="F49" s="6">
        <f t="shared" si="0"/>
        <v>0</v>
      </c>
    </row>
    <row r="50" spans="1:6" ht="12.75">
      <c r="A50" s="39" t="s">
        <v>67</v>
      </c>
      <c r="B50" s="6">
        <v>0</v>
      </c>
      <c r="C50" s="6">
        <v>0</v>
      </c>
      <c r="D50" s="6">
        <v>0</v>
      </c>
      <c r="E50" s="6">
        <v>0</v>
      </c>
      <c r="F50" s="6">
        <f t="shared" si="0"/>
        <v>0</v>
      </c>
    </row>
    <row r="51" spans="1:6" ht="12.75">
      <c r="A51" s="39" t="s">
        <v>68</v>
      </c>
      <c r="B51" s="6">
        <v>0</v>
      </c>
      <c r="C51" s="6">
        <v>0</v>
      </c>
      <c r="D51" s="6">
        <v>0</v>
      </c>
      <c r="E51" s="6">
        <v>0</v>
      </c>
      <c r="F51" s="6">
        <f t="shared" si="0"/>
        <v>0</v>
      </c>
    </row>
    <row r="52" spans="1:6" ht="12.75">
      <c r="A52" s="39" t="s">
        <v>69</v>
      </c>
      <c r="B52" s="6">
        <v>0</v>
      </c>
      <c r="C52" s="6">
        <v>0</v>
      </c>
      <c r="D52" s="6">
        <v>0</v>
      </c>
      <c r="E52" s="6">
        <v>0</v>
      </c>
      <c r="F52" s="6">
        <f t="shared" si="0"/>
        <v>0</v>
      </c>
    </row>
    <row r="53" spans="1:6" ht="12.75">
      <c r="A53" s="39" t="s">
        <v>70</v>
      </c>
      <c r="B53" s="6">
        <v>0</v>
      </c>
      <c r="C53" s="6">
        <v>0</v>
      </c>
      <c r="D53" s="6">
        <v>0</v>
      </c>
      <c r="E53" s="6">
        <v>0</v>
      </c>
      <c r="F53" s="6">
        <f t="shared" si="0"/>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0</v>
      </c>
      <c r="C60" s="6">
        <f>SUM(C6:C58)</f>
        <v>0</v>
      </c>
      <c r="D60" s="6">
        <f>SUM(D6:D58)</f>
        <v>0</v>
      </c>
      <c r="E60" s="6">
        <f>SUM(E6:E58)</f>
        <v>0</v>
      </c>
      <c r="F60" s="6">
        <f>SUM(F6:F58)</f>
        <v>0</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Italic"Continental Investors&amp;R&amp;"Geneva,Bold"UNAUDITED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8.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15.625" style="7" bestFit="1" customWidth="1"/>
    <col min="2" max="2" width="11.00390625" style="7" bestFit="1" customWidth="1"/>
    <col min="3" max="3" width="13.375" style="7" bestFit="1" customWidth="1"/>
    <col min="4" max="4" width="9.375" style="7" bestFit="1" customWidth="1"/>
    <col min="5" max="5" width="14.50390625" style="7" bestFit="1" customWidth="1"/>
    <col min="6" max="6" width="13.375" style="7" bestFit="1" customWidth="1"/>
    <col min="7" max="7" width="2.625" style="7" customWidth="1"/>
    <col min="8" max="8" width="28.125" style="7" bestFit="1" customWidth="1"/>
    <col min="9" max="9" width="13.375" style="8" bestFit="1" customWidth="1"/>
    <col min="10" max="16384" width="10.625" style="7" customWidth="1"/>
  </cols>
  <sheetData>
    <row r="1" spans="1:6" ht="12.75">
      <c r="A1" s="130" t="s">
        <v>103</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0</v>
      </c>
      <c r="E6" s="6">
        <v>0</v>
      </c>
      <c r="F6" s="6">
        <f aca="true" t="shared" si="0" ref="F6:F21">SUM(B6:E6)</f>
        <v>0</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93551553</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2934.9316195518804</v>
      </c>
      <c r="C13" s="6">
        <v>334706.8433804481</v>
      </c>
      <c r="D13" s="6">
        <v>0</v>
      </c>
      <c r="E13" s="6">
        <v>0</v>
      </c>
      <c r="F13" s="6">
        <f t="shared" si="0"/>
        <v>337641.775</v>
      </c>
      <c r="H13" s="7" t="s">
        <v>19</v>
      </c>
      <c r="I13" s="8">
        <v>164813483</v>
      </c>
    </row>
    <row r="14" spans="1:9" ht="12.75">
      <c r="A14" s="39" t="s">
        <v>20</v>
      </c>
      <c r="B14" s="6">
        <v>0</v>
      </c>
      <c r="C14" s="6">
        <v>0</v>
      </c>
      <c r="D14" s="6">
        <v>0</v>
      </c>
      <c r="E14" s="6">
        <v>0</v>
      </c>
      <c r="F14" s="6">
        <f t="shared" si="0"/>
        <v>0</v>
      </c>
      <c r="H14" s="7" t="s">
        <v>21</v>
      </c>
      <c r="I14" s="8">
        <v>5801467.000000001</v>
      </c>
    </row>
    <row r="15" spans="1:9" ht="12.75">
      <c r="A15" s="39" t="s">
        <v>22</v>
      </c>
      <c r="B15" s="6">
        <v>29577.449346237758</v>
      </c>
      <c r="C15" s="6">
        <v>12466579.200653762</v>
      </c>
      <c r="D15" s="6">
        <v>520785</v>
      </c>
      <c r="E15" s="6">
        <v>0</v>
      </c>
      <c r="F15" s="6">
        <f t="shared" si="0"/>
        <v>13016941.649999999</v>
      </c>
      <c r="H15" s="7" t="s">
        <v>23</v>
      </c>
      <c r="I15" s="8">
        <v>0</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0</v>
      </c>
    </row>
    <row r="19" spans="1:9" ht="12.75">
      <c r="A19" s="39" t="s">
        <v>29</v>
      </c>
      <c r="B19" s="6">
        <v>0</v>
      </c>
      <c r="C19" s="6">
        <v>0</v>
      </c>
      <c r="D19" s="6">
        <v>0</v>
      </c>
      <c r="E19" s="6">
        <v>0</v>
      </c>
      <c r="F19" s="6">
        <f t="shared" si="0"/>
        <v>0</v>
      </c>
      <c r="H19" s="7" t="s">
        <v>30</v>
      </c>
      <c r="I19" s="8">
        <v>-2996</v>
      </c>
    </row>
    <row r="20" spans="1:9" ht="12.75">
      <c r="A20" s="39" t="s">
        <v>31</v>
      </c>
      <c r="B20" s="6">
        <v>0</v>
      </c>
      <c r="C20" s="6">
        <v>0</v>
      </c>
      <c r="D20" s="6">
        <v>0</v>
      </c>
      <c r="E20" s="6">
        <v>0</v>
      </c>
      <c r="F20" s="6">
        <f t="shared" si="0"/>
        <v>0</v>
      </c>
      <c r="H20" s="7" t="s">
        <v>32</v>
      </c>
      <c r="I20" s="8" t="s">
        <v>0</v>
      </c>
    </row>
    <row r="21" spans="1:9" ht="12.75">
      <c r="A21" s="39" t="s">
        <v>33</v>
      </c>
      <c r="B21" s="6">
        <v>0</v>
      </c>
      <c r="C21" s="6">
        <v>0</v>
      </c>
      <c r="D21" s="6">
        <v>0</v>
      </c>
      <c r="E21" s="6">
        <v>0</v>
      </c>
      <c r="F21" s="6">
        <f t="shared" si="0"/>
        <v>0</v>
      </c>
      <c r="H21" s="7" t="s">
        <v>34</v>
      </c>
      <c r="I21" s="8">
        <v>2338788.8249999997</v>
      </c>
    </row>
    <row r="22" spans="1:9" ht="12.75">
      <c r="A22" s="39" t="s">
        <v>35</v>
      </c>
      <c r="B22" s="6">
        <v>0</v>
      </c>
      <c r="C22" s="6">
        <v>0</v>
      </c>
      <c r="D22" s="6">
        <v>0</v>
      </c>
      <c r="E22" s="6">
        <v>0</v>
      </c>
      <c r="F22" s="6">
        <f aca="true" t="shared" si="1" ref="F22:F37">SUM(B22:E22)</f>
        <v>0</v>
      </c>
      <c r="H22" s="7" t="s">
        <v>36</v>
      </c>
      <c r="I22" s="8" t="s">
        <v>0</v>
      </c>
    </row>
    <row r="23" spans="1:9" ht="12.75">
      <c r="A23" s="39" t="s">
        <v>37</v>
      </c>
      <c r="B23" s="6">
        <v>0</v>
      </c>
      <c r="C23" s="6">
        <v>0</v>
      </c>
      <c r="D23" s="6">
        <v>0</v>
      </c>
      <c r="E23" s="6">
        <v>0</v>
      </c>
      <c r="F23" s="6">
        <f t="shared" si="1"/>
        <v>0</v>
      </c>
      <c r="H23" s="7" t="s">
        <v>38</v>
      </c>
      <c r="I23" s="8">
        <v>42427690.99999999</v>
      </c>
    </row>
    <row r="24" spans="1:6" ht="12.75">
      <c r="A24" s="39" t="s">
        <v>39</v>
      </c>
      <c r="B24" s="6">
        <v>0</v>
      </c>
      <c r="C24" s="6">
        <v>0</v>
      </c>
      <c r="D24" s="6">
        <v>0</v>
      </c>
      <c r="E24" s="6">
        <v>0</v>
      </c>
      <c r="F24" s="6">
        <f t="shared" si="1"/>
        <v>0</v>
      </c>
    </row>
    <row r="25" spans="1:9" ht="12.75">
      <c r="A25" s="39" t="s">
        <v>40</v>
      </c>
      <c r="B25" s="6">
        <v>0</v>
      </c>
      <c r="C25" s="6">
        <v>0</v>
      </c>
      <c r="D25" s="6">
        <v>0</v>
      </c>
      <c r="E25" s="6">
        <v>0</v>
      </c>
      <c r="F25" s="6">
        <f t="shared" si="1"/>
        <v>0</v>
      </c>
      <c r="H25" s="7" t="s">
        <v>41</v>
      </c>
      <c r="I25" s="8">
        <f>SUM(I10:I15)-SUM(I18:I23)</f>
        <v>219403019.175</v>
      </c>
    </row>
    <row r="26" spans="1:9" ht="12.75">
      <c r="A26" s="39" t="s">
        <v>42</v>
      </c>
      <c r="B26" s="6">
        <v>512431.65251687786</v>
      </c>
      <c r="C26" s="6">
        <v>2400660.497483122</v>
      </c>
      <c r="D26" s="6">
        <v>5900</v>
      </c>
      <c r="E26" s="6">
        <v>0</v>
      </c>
      <c r="F26" s="6">
        <f t="shared" si="1"/>
        <v>2918992.15</v>
      </c>
      <c r="H26" s="7" t="s">
        <v>43</v>
      </c>
      <c r="I26" s="8">
        <f>+F60</f>
        <v>219403019.175</v>
      </c>
    </row>
    <row r="27" spans="1:6" ht="12.75">
      <c r="A27" s="39" t="s">
        <v>44</v>
      </c>
      <c r="B27" s="6">
        <v>0</v>
      </c>
      <c r="C27" s="6">
        <v>0</v>
      </c>
      <c r="D27" s="6">
        <v>0</v>
      </c>
      <c r="E27" s="6">
        <v>0</v>
      </c>
      <c r="F27" s="6">
        <f t="shared" si="1"/>
        <v>0</v>
      </c>
    </row>
    <row r="28" spans="1:6" ht="12.75">
      <c r="A28" s="39" t="s">
        <v>45</v>
      </c>
      <c r="B28" s="6">
        <v>0</v>
      </c>
      <c r="C28" s="6">
        <v>0</v>
      </c>
      <c r="D28" s="6">
        <v>0</v>
      </c>
      <c r="E28" s="6">
        <v>0</v>
      </c>
      <c r="F28" s="6">
        <f t="shared" si="1"/>
        <v>0</v>
      </c>
    </row>
    <row r="29" spans="1:6" ht="12.75">
      <c r="A29" s="39" t="s">
        <v>46</v>
      </c>
      <c r="B29" s="6">
        <v>0</v>
      </c>
      <c r="C29" s="6">
        <v>0</v>
      </c>
      <c r="D29" s="6">
        <v>0</v>
      </c>
      <c r="E29" s="6">
        <v>0</v>
      </c>
      <c r="F29" s="6">
        <f t="shared" si="1"/>
        <v>0</v>
      </c>
    </row>
    <row r="30" spans="1:6" ht="12.75">
      <c r="A30" s="39" t="s">
        <v>47</v>
      </c>
      <c r="B30" s="6">
        <v>0</v>
      </c>
      <c r="C30" s="6">
        <v>0</v>
      </c>
      <c r="D30" s="6">
        <v>0</v>
      </c>
      <c r="E30" s="6">
        <v>0</v>
      </c>
      <c r="F30" s="6">
        <f t="shared" si="1"/>
        <v>0</v>
      </c>
    </row>
    <row r="31" spans="1:6" ht="12.75">
      <c r="A31" s="39" t="s">
        <v>48</v>
      </c>
      <c r="B31" s="6">
        <v>0</v>
      </c>
      <c r="C31" s="6">
        <v>0</v>
      </c>
      <c r="D31" s="6">
        <v>0</v>
      </c>
      <c r="E31" s="6">
        <v>0</v>
      </c>
      <c r="F31" s="6">
        <f t="shared" si="1"/>
        <v>0</v>
      </c>
    </row>
    <row r="32" spans="1:6" ht="12.75">
      <c r="A32" s="39" t="s">
        <v>49</v>
      </c>
      <c r="B32" s="6">
        <v>0</v>
      </c>
      <c r="C32" s="6">
        <v>0</v>
      </c>
      <c r="D32" s="6">
        <v>0</v>
      </c>
      <c r="E32" s="6">
        <v>0</v>
      </c>
      <c r="F32" s="6">
        <f t="shared" si="1"/>
        <v>0</v>
      </c>
    </row>
    <row r="33" spans="1:6" ht="12.75">
      <c r="A33" s="39" t="s">
        <v>50</v>
      </c>
      <c r="B33" s="6">
        <v>0</v>
      </c>
      <c r="C33" s="6">
        <v>0</v>
      </c>
      <c r="D33" s="6">
        <v>0</v>
      </c>
      <c r="E33" s="6">
        <v>0</v>
      </c>
      <c r="F33" s="6">
        <f t="shared" si="1"/>
        <v>0</v>
      </c>
    </row>
    <row r="34" spans="1:6" ht="12.75">
      <c r="A34" s="39" t="s">
        <v>51</v>
      </c>
      <c r="B34" s="6">
        <v>0</v>
      </c>
      <c r="C34" s="6">
        <v>0</v>
      </c>
      <c r="D34" s="6">
        <v>0</v>
      </c>
      <c r="E34" s="6">
        <v>0</v>
      </c>
      <c r="F34" s="6">
        <f t="shared" si="1"/>
        <v>0</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0</v>
      </c>
      <c r="C37" s="6">
        <v>0</v>
      </c>
      <c r="D37" s="6">
        <v>0</v>
      </c>
      <c r="E37" s="6">
        <v>0</v>
      </c>
      <c r="F37" s="6">
        <f t="shared" si="1"/>
        <v>0</v>
      </c>
    </row>
    <row r="38" spans="1:6" ht="12.75">
      <c r="A38" s="39" t="s">
        <v>55</v>
      </c>
      <c r="B38" s="6">
        <v>0</v>
      </c>
      <c r="C38" s="6">
        <v>0</v>
      </c>
      <c r="D38" s="6">
        <v>0</v>
      </c>
      <c r="E38" s="6">
        <v>0</v>
      </c>
      <c r="F38" s="6">
        <f aca="true" t="shared" si="2" ref="F38:F53">SUM(B38:E38)</f>
        <v>0</v>
      </c>
    </row>
    <row r="39" spans="1:6" ht="12.75">
      <c r="A39" s="39" t="s">
        <v>56</v>
      </c>
      <c r="B39" s="6">
        <v>0</v>
      </c>
      <c r="C39" s="6">
        <v>0</v>
      </c>
      <c r="D39" s="6">
        <v>0</v>
      </c>
      <c r="E39" s="6">
        <v>0</v>
      </c>
      <c r="F39" s="6">
        <f t="shared" si="2"/>
        <v>0</v>
      </c>
    </row>
    <row r="40" spans="1:6" ht="12.75">
      <c r="A40" s="39" t="s">
        <v>57</v>
      </c>
      <c r="B40" s="6">
        <v>0</v>
      </c>
      <c r="C40" s="6">
        <v>0</v>
      </c>
      <c r="D40" s="6">
        <v>0</v>
      </c>
      <c r="E40" s="6">
        <v>0</v>
      </c>
      <c r="F40" s="6">
        <f t="shared" si="2"/>
        <v>0</v>
      </c>
    </row>
    <row r="41" spans="1:6" ht="12.75">
      <c r="A41" s="39" t="s">
        <v>58</v>
      </c>
      <c r="B41" s="6">
        <v>0</v>
      </c>
      <c r="C41" s="6">
        <v>0</v>
      </c>
      <c r="D41" s="6">
        <v>0</v>
      </c>
      <c r="E41" s="6">
        <v>0</v>
      </c>
      <c r="F41" s="6">
        <f t="shared" si="2"/>
        <v>0</v>
      </c>
    </row>
    <row r="42" spans="1:6" ht="12.75">
      <c r="A42" s="39" t="s">
        <v>59</v>
      </c>
      <c r="B42" s="6">
        <v>0</v>
      </c>
      <c r="C42" s="6">
        <v>0</v>
      </c>
      <c r="D42" s="6">
        <v>0</v>
      </c>
      <c r="E42" s="6">
        <v>0</v>
      </c>
      <c r="F42" s="6">
        <f t="shared" si="2"/>
        <v>0</v>
      </c>
    </row>
    <row r="43" spans="1:6" ht="12.75">
      <c r="A43" s="39" t="s">
        <v>60</v>
      </c>
      <c r="B43" s="6">
        <v>0</v>
      </c>
      <c r="C43" s="6">
        <v>0</v>
      </c>
      <c r="D43" s="6">
        <v>0</v>
      </c>
      <c r="E43" s="6">
        <v>0</v>
      </c>
      <c r="F43" s="6">
        <f t="shared" si="2"/>
        <v>0</v>
      </c>
    </row>
    <row r="44" spans="1:6" ht="12.75">
      <c r="A44" s="39" t="s">
        <v>61</v>
      </c>
      <c r="B44" s="6">
        <v>2051632.7577777961</v>
      </c>
      <c r="C44" s="6">
        <v>200945131.89222223</v>
      </c>
      <c r="D44" s="6">
        <v>36843</v>
      </c>
      <c r="E44" s="6">
        <v>0</v>
      </c>
      <c r="F44" s="6">
        <f t="shared" si="2"/>
        <v>203033607.65000004</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0</v>
      </c>
      <c r="C47" s="6">
        <v>0</v>
      </c>
      <c r="D47" s="6">
        <v>0</v>
      </c>
      <c r="E47" s="6">
        <v>0</v>
      </c>
      <c r="F47" s="6">
        <f t="shared" si="2"/>
        <v>0</v>
      </c>
    </row>
    <row r="48" spans="1:6" ht="12.75">
      <c r="A48" s="39" t="s">
        <v>65</v>
      </c>
      <c r="B48" s="6">
        <v>0</v>
      </c>
      <c r="C48" s="6">
        <v>0</v>
      </c>
      <c r="D48" s="6">
        <v>0</v>
      </c>
      <c r="E48" s="6">
        <v>0</v>
      </c>
      <c r="F48" s="6">
        <f t="shared" si="2"/>
        <v>0</v>
      </c>
    </row>
    <row r="49" spans="1:6" ht="12.75">
      <c r="A49" s="39" t="s">
        <v>66</v>
      </c>
      <c r="B49" s="6">
        <v>0</v>
      </c>
      <c r="C49" s="6">
        <v>0</v>
      </c>
      <c r="D49" s="6">
        <v>0</v>
      </c>
      <c r="E49" s="6">
        <v>0</v>
      </c>
      <c r="F49" s="6">
        <f t="shared" si="2"/>
        <v>0</v>
      </c>
    </row>
    <row r="50" spans="1:6" ht="12.75">
      <c r="A50" s="39" t="s">
        <v>67</v>
      </c>
      <c r="B50" s="6">
        <v>0</v>
      </c>
      <c r="C50" s="6">
        <v>0</v>
      </c>
      <c r="D50" s="6">
        <v>0</v>
      </c>
      <c r="E50" s="6">
        <v>0</v>
      </c>
      <c r="F50" s="6">
        <f t="shared" si="2"/>
        <v>0</v>
      </c>
    </row>
    <row r="51" spans="1:6" ht="12.75">
      <c r="A51" s="39" t="s">
        <v>68</v>
      </c>
      <c r="B51" s="6">
        <v>0</v>
      </c>
      <c r="C51" s="6">
        <v>0</v>
      </c>
      <c r="D51" s="6">
        <v>0</v>
      </c>
      <c r="E51" s="6">
        <v>0</v>
      </c>
      <c r="F51" s="6">
        <f t="shared" si="2"/>
        <v>0</v>
      </c>
    </row>
    <row r="52" spans="1:6" ht="12.75">
      <c r="A52" s="39" t="s">
        <v>69</v>
      </c>
      <c r="B52" s="6">
        <v>0</v>
      </c>
      <c r="C52" s="6">
        <v>0</v>
      </c>
      <c r="D52" s="6">
        <v>0</v>
      </c>
      <c r="E52" s="6">
        <v>0</v>
      </c>
      <c r="F52" s="6">
        <f t="shared" si="2"/>
        <v>0</v>
      </c>
    </row>
    <row r="53" spans="1:6" ht="12.75">
      <c r="A53" s="39" t="s">
        <v>70</v>
      </c>
      <c r="B53" s="6">
        <v>0</v>
      </c>
      <c r="C53" s="6">
        <v>0</v>
      </c>
      <c r="D53" s="6">
        <v>0</v>
      </c>
      <c r="E53" s="6">
        <v>0</v>
      </c>
      <c r="F53" s="6">
        <f t="shared" si="2"/>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95835.95</v>
      </c>
      <c r="D57" s="6">
        <v>0</v>
      </c>
      <c r="E57" s="6">
        <v>0</v>
      </c>
      <c r="F57" s="6">
        <f>SUM(B57:E57)</f>
        <v>95835.95</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2596576.7912604637</v>
      </c>
      <c r="C60" s="6">
        <f>SUM(C6:C58)</f>
        <v>216242914.38373953</v>
      </c>
      <c r="D60" s="6">
        <f>SUM(D6:D58)</f>
        <v>563528</v>
      </c>
      <c r="E60" s="6">
        <f>SUM(E6:E58)</f>
        <v>0</v>
      </c>
      <c r="F60" s="6">
        <f>SUM(F6:F58)</f>
        <v>219403019.175</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Italic"Corporate Life Insurance Company&amp;R&amp;"Geneva,Bold"UNAUDITED
© NOLHGA 97</oddHeader>
    <oddFooter>&amp;L&amp;B&amp;IFor member company and associations use only.  The data utilizes estimates and excludes many costs incurred directly by the State Guaranty Associations.  It MAY NOT be utilized in protesting actual assessments made by Guaranty Associations.</oddFooter>
  </headerFooter>
</worksheet>
</file>

<file path=xl/worksheets/sheet19.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15.625" style="7" bestFit="1" customWidth="1"/>
    <col min="2" max="2" width="5.625" style="7" bestFit="1" customWidth="1"/>
    <col min="3" max="3" width="12.1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384" width="10.625" style="7" customWidth="1"/>
  </cols>
  <sheetData>
    <row r="1" spans="1:6" ht="12.75">
      <c r="A1" s="130" t="s">
        <v>302</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48026.93211807792</v>
      </c>
      <c r="D6" s="6">
        <v>0</v>
      </c>
      <c r="E6" s="6">
        <v>0</v>
      </c>
      <c r="F6" s="6">
        <f aca="true" t="shared" si="0" ref="F6:F21">SUM(B6:E6)</f>
        <v>48026.93211807792</v>
      </c>
      <c r="H6" s="7" t="s">
        <v>8</v>
      </c>
      <c r="I6" s="8" t="s">
        <v>0</v>
      </c>
    </row>
    <row r="7" spans="1:6" ht="12" customHeight="1">
      <c r="A7" s="39" t="s">
        <v>9</v>
      </c>
      <c r="B7" s="6">
        <v>0</v>
      </c>
      <c r="C7" s="6">
        <v>0</v>
      </c>
      <c r="D7" s="6">
        <v>0</v>
      </c>
      <c r="E7" s="6">
        <v>0</v>
      </c>
      <c r="F7" s="6">
        <f t="shared" si="0"/>
        <v>0</v>
      </c>
    </row>
    <row r="8" spans="1:9" ht="12.75">
      <c r="A8" s="39" t="s">
        <v>10</v>
      </c>
      <c r="B8" s="6">
        <v>0</v>
      </c>
      <c r="C8" s="6">
        <v>7531375.66</v>
      </c>
      <c r="D8" s="6">
        <v>0</v>
      </c>
      <c r="E8" s="6">
        <v>0</v>
      </c>
      <c r="F8" s="6">
        <f t="shared" si="0"/>
        <v>7531375.66</v>
      </c>
      <c r="H8" s="7" t="s">
        <v>0</v>
      </c>
      <c r="I8" s="8" t="s">
        <v>0</v>
      </c>
    </row>
    <row r="9" spans="1:9" ht="12.75">
      <c r="A9" s="39" t="s">
        <v>11</v>
      </c>
      <c r="B9" s="6">
        <v>0</v>
      </c>
      <c r="C9" s="6">
        <v>1001689.1112858234</v>
      </c>
      <c r="D9" s="6">
        <v>0</v>
      </c>
      <c r="E9" s="6">
        <v>0</v>
      </c>
      <c r="F9" s="6">
        <f t="shared" si="0"/>
        <v>1001689.1112858234</v>
      </c>
      <c r="H9" s="7" t="s">
        <v>0</v>
      </c>
      <c r="I9" s="8" t="s">
        <v>0</v>
      </c>
    </row>
    <row r="10" spans="1:9" ht="12.75">
      <c r="A10" s="39" t="s">
        <v>12</v>
      </c>
      <c r="B10" s="6">
        <v>0</v>
      </c>
      <c r="C10" s="6">
        <v>0</v>
      </c>
      <c r="D10" s="6">
        <v>0</v>
      </c>
      <c r="E10" s="6">
        <v>0</v>
      </c>
      <c r="F10" s="6">
        <f t="shared" si="0"/>
        <v>0</v>
      </c>
      <c r="H10" s="7" t="s">
        <v>13</v>
      </c>
      <c r="I10" s="8">
        <v>18947439.99999999</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0</v>
      </c>
      <c r="C13" s="6">
        <v>17250.571569872267</v>
      </c>
      <c r="D13" s="6">
        <v>0</v>
      </c>
      <c r="E13" s="6">
        <v>0</v>
      </c>
      <c r="F13" s="6">
        <f t="shared" si="0"/>
        <v>17250.571569872267</v>
      </c>
      <c r="H13" s="7" t="s">
        <v>19</v>
      </c>
      <c r="I13" s="8">
        <v>67243</v>
      </c>
    </row>
    <row r="14" spans="1:9" ht="12.75">
      <c r="A14" s="39" t="s">
        <v>20</v>
      </c>
      <c r="B14" s="6">
        <v>0</v>
      </c>
      <c r="C14" s="6">
        <v>0</v>
      </c>
      <c r="D14" s="6">
        <v>0</v>
      </c>
      <c r="E14" s="6">
        <v>0</v>
      </c>
      <c r="F14" s="6">
        <f t="shared" si="0"/>
        <v>0</v>
      </c>
      <c r="H14" s="7" t="s">
        <v>21</v>
      </c>
      <c r="I14" s="8">
        <v>201589</v>
      </c>
    </row>
    <row r="15" spans="1:9" ht="12.75">
      <c r="A15" s="39" t="s">
        <v>22</v>
      </c>
      <c r="B15" s="6">
        <v>0</v>
      </c>
      <c r="C15" s="6">
        <v>343594.6362924086</v>
      </c>
      <c r="D15" s="6">
        <v>0</v>
      </c>
      <c r="E15" s="6">
        <v>0</v>
      </c>
      <c r="F15" s="6">
        <f t="shared" si="0"/>
        <v>343594.6362924086</v>
      </c>
      <c r="H15" s="7" t="s">
        <v>23</v>
      </c>
      <c r="I15" s="8">
        <v>522406.5</v>
      </c>
    </row>
    <row r="16" spans="1:6" ht="12.75">
      <c r="A16" s="39" t="s">
        <v>24</v>
      </c>
      <c r="B16" s="6">
        <v>0</v>
      </c>
      <c r="C16" s="6">
        <v>31839.621601395775</v>
      </c>
      <c r="D16" s="6">
        <v>0</v>
      </c>
      <c r="E16" s="6">
        <v>0</v>
      </c>
      <c r="F16" s="6">
        <f t="shared" si="0"/>
        <v>31839.621601395775</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0</v>
      </c>
    </row>
    <row r="19" spans="1:9" ht="12.75">
      <c r="A19" s="39" t="s">
        <v>29</v>
      </c>
      <c r="B19" s="6">
        <v>0</v>
      </c>
      <c r="C19" s="6">
        <v>2889982.8472478315</v>
      </c>
      <c r="D19" s="6">
        <v>0</v>
      </c>
      <c r="E19" s="6">
        <v>0</v>
      </c>
      <c r="F19" s="6">
        <f t="shared" si="0"/>
        <v>2889982.8472478315</v>
      </c>
      <c r="H19" s="7" t="s">
        <v>30</v>
      </c>
      <c r="I19" s="8">
        <v>-4124280.48</v>
      </c>
    </row>
    <row r="20" spans="1:9" ht="12.75">
      <c r="A20" s="39" t="s">
        <v>31</v>
      </c>
      <c r="B20" s="6">
        <v>0</v>
      </c>
      <c r="C20" s="6">
        <v>143201.69631889186</v>
      </c>
      <c r="D20" s="6">
        <v>0</v>
      </c>
      <c r="E20" s="6">
        <v>0</v>
      </c>
      <c r="F20" s="6">
        <f t="shared" si="0"/>
        <v>143201.69631889186</v>
      </c>
      <c r="H20" s="7" t="s">
        <v>32</v>
      </c>
      <c r="I20" s="8" t="s">
        <v>0</v>
      </c>
    </row>
    <row r="21" spans="1:9" ht="12.75">
      <c r="A21" s="39" t="s">
        <v>33</v>
      </c>
      <c r="B21" s="6">
        <v>0</v>
      </c>
      <c r="C21" s="6">
        <v>25239.270299090025</v>
      </c>
      <c r="D21" s="6">
        <v>0</v>
      </c>
      <c r="E21" s="6">
        <v>0</v>
      </c>
      <c r="F21" s="6">
        <f t="shared" si="0"/>
        <v>25239.270299090025</v>
      </c>
      <c r="H21" s="7" t="s">
        <v>34</v>
      </c>
      <c r="I21" s="8">
        <v>999999.9999999992</v>
      </c>
    </row>
    <row r="22" spans="1:9" ht="12.75">
      <c r="A22" s="39" t="s">
        <v>35</v>
      </c>
      <c r="B22" s="6">
        <v>0</v>
      </c>
      <c r="C22" s="6">
        <v>108853.70522701937</v>
      </c>
      <c r="D22" s="6">
        <v>0</v>
      </c>
      <c r="E22" s="6">
        <v>0</v>
      </c>
      <c r="F22" s="6">
        <f aca="true" t="shared" si="1" ref="F22:F37">SUM(B22:E22)</f>
        <v>108853.70522701937</v>
      </c>
      <c r="H22" s="7" t="s">
        <v>36</v>
      </c>
      <c r="I22" s="8" t="s">
        <v>0</v>
      </c>
    </row>
    <row r="23" spans="1:9" ht="12.75">
      <c r="A23" s="39" t="s">
        <v>37</v>
      </c>
      <c r="B23" s="6">
        <v>0</v>
      </c>
      <c r="C23" s="6">
        <v>177179.9025564883</v>
      </c>
      <c r="D23" s="6">
        <v>0</v>
      </c>
      <c r="E23" s="6">
        <v>0</v>
      </c>
      <c r="F23" s="6">
        <f t="shared" si="1"/>
        <v>177179.9025564883</v>
      </c>
      <c r="H23" s="7" t="s">
        <v>38</v>
      </c>
      <c r="I23" s="8">
        <v>0</v>
      </c>
    </row>
    <row r="24" spans="1:6" ht="12.75">
      <c r="A24" s="39" t="s">
        <v>39</v>
      </c>
      <c r="B24" s="6">
        <v>0</v>
      </c>
      <c r="C24" s="6">
        <v>0</v>
      </c>
      <c r="D24" s="6">
        <v>0</v>
      </c>
      <c r="E24" s="6">
        <v>0</v>
      </c>
      <c r="F24" s="6">
        <f t="shared" si="1"/>
        <v>0</v>
      </c>
    </row>
    <row r="25" spans="1:9" ht="12.75">
      <c r="A25" s="39" t="s">
        <v>40</v>
      </c>
      <c r="B25" s="6">
        <v>0</v>
      </c>
      <c r="C25" s="6">
        <v>0</v>
      </c>
      <c r="D25" s="6">
        <v>0</v>
      </c>
      <c r="E25" s="6">
        <v>0</v>
      </c>
      <c r="F25" s="6">
        <f t="shared" si="1"/>
        <v>0</v>
      </c>
      <c r="H25" s="7" t="s">
        <v>41</v>
      </c>
      <c r="I25" s="8">
        <f>SUM(I10:I15)-SUM(I18:I23)</f>
        <v>22862958.97999999</v>
      </c>
    </row>
    <row r="26" spans="1:9" ht="12.75">
      <c r="A26" s="39" t="s">
        <v>42</v>
      </c>
      <c r="B26" s="6">
        <v>0</v>
      </c>
      <c r="C26" s="6">
        <v>129809.54906983553</v>
      </c>
      <c r="D26" s="6">
        <v>0</v>
      </c>
      <c r="E26" s="6">
        <v>0</v>
      </c>
      <c r="F26" s="6">
        <f t="shared" si="1"/>
        <v>129809.54906983553</v>
      </c>
      <c r="H26" s="7" t="s">
        <v>43</v>
      </c>
      <c r="I26" s="8">
        <f>+F60</f>
        <v>22862958.98</v>
      </c>
    </row>
    <row r="27" spans="1:6" ht="12.75">
      <c r="A27" s="39" t="s">
        <v>44</v>
      </c>
      <c r="B27" s="6">
        <v>0</v>
      </c>
      <c r="C27" s="6">
        <v>8264.376454065157</v>
      </c>
      <c r="D27" s="6">
        <v>0</v>
      </c>
      <c r="E27" s="6">
        <v>0</v>
      </c>
      <c r="F27" s="6">
        <f t="shared" si="1"/>
        <v>8264.376454065157</v>
      </c>
    </row>
    <row r="28" spans="1:6" ht="12.75">
      <c r="A28" s="39" t="s">
        <v>45</v>
      </c>
      <c r="B28" s="6">
        <v>0</v>
      </c>
      <c r="C28" s="6">
        <v>61853.16351137243</v>
      </c>
      <c r="D28" s="6">
        <v>0</v>
      </c>
      <c r="E28" s="6">
        <v>0</v>
      </c>
      <c r="F28" s="6">
        <f t="shared" si="1"/>
        <v>61853.16351137243</v>
      </c>
    </row>
    <row r="29" spans="1:6" ht="12.75">
      <c r="A29" s="39" t="s">
        <v>46</v>
      </c>
      <c r="B29" s="6">
        <v>0</v>
      </c>
      <c r="C29" s="6">
        <v>30366.609963326187</v>
      </c>
      <c r="D29" s="6">
        <v>0</v>
      </c>
      <c r="E29" s="6">
        <v>0</v>
      </c>
      <c r="F29" s="6">
        <f t="shared" si="1"/>
        <v>30366.609963326187</v>
      </c>
    </row>
    <row r="30" spans="1:6" ht="12.75">
      <c r="A30" s="39" t="s">
        <v>47</v>
      </c>
      <c r="B30" s="6">
        <v>0</v>
      </c>
      <c r="C30" s="6">
        <v>84350.32619505162</v>
      </c>
      <c r="D30" s="6">
        <v>0</v>
      </c>
      <c r="E30" s="6">
        <v>0</v>
      </c>
      <c r="F30" s="6">
        <f t="shared" si="1"/>
        <v>84350.32619505162</v>
      </c>
    </row>
    <row r="31" spans="1:6" ht="12.75">
      <c r="A31" s="39" t="s">
        <v>48</v>
      </c>
      <c r="B31" s="6">
        <v>0</v>
      </c>
      <c r="C31" s="6">
        <v>786772.0066923121</v>
      </c>
      <c r="D31" s="6">
        <v>0</v>
      </c>
      <c r="E31" s="6">
        <v>0</v>
      </c>
      <c r="F31" s="6">
        <f t="shared" si="1"/>
        <v>786772.0066923121</v>
      </c>
    </row>
    <row r="32" spans="1:6" ht="12.75">
      <c r="A32" s="39" t="s">
        <v>49</v>
      </c>
      <c r="B32" s="6">
        <v>0</v>
      </c>
      <c r="C32" s="6">
        <v>0</v>
      </c>
      <c r="D32" s="6">
        <v>0</v>
      </c>
      <c r="E32" s="6">
        <v>0</v>
      </c>
      <c r="F32" s="6">
        <f t="shared" si="1"/>
        <v>0</v>
      </c>
    </row>
    <row r="33" spans="1:6" ht="12.75">
      <c r="A33" s="39" t="s">
        <v>50</v>
      </c>
      <c r="B33" s="6">
        <v>0</v>
      </c>
      <c r="C33" s="6">
        <v>0</v>
      </c>
      <c r="D33" s="6">
        <v>0</v>
      </c>
      <c r="E33" s="6">
        <v>0</v>
      </c>
      <c r="F33" s="6">
        <f t="shared" si="1"/>
        <v>0</v>
      </c>
    </row>
    <row r="34" spans="1:6" ht="12.75">
      <c r="A34" s="39" t="s">
        <v>51</v>
      </c>
      <c r="B34" s="6">
        <v>0</v>
      </c>
      <c r="C34" s="6">
        <v>39937.11359926125</v>
      </c>
      <c r="D34" s="6">
        <v>0</v>
      </c>
      <c r="E34" s="6">
        <v>0</v>
      </c>
      <c r="F34" s="6">
        <f t="shared" si="1"/>
        <v>39937.11359926125</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0</v>
      </c>
      <c r="C37" s="6">
        <v>0</v>
      </c>
      <c r="D37" s="6">
        <v>0</v>
      </c>
      <c r="E37" s="6">
        <v>0</v>
      </c>
      <c r="F37" s="6">
        <f t="shared" si="1"/>
        <v>0</v>
      </c>
    </row>
    <row r="38" spans="1:6" ht="12.75">
      <c r="A38" s="39" t="s">
        <v>55</v>
      </c>
      <c r="B38" s="6">
        <v>0</v>
      </c>
      <c r="C38" s="6">
        <v>0</v>
      </c>
      <c r="D38" s="6">
        <v>0</v>
      </c>
      <c r="E38" s="6">
        <v>0</v>
      </c>
      <c r="F38" s="6">
        <f aca="true" t="shared" si="2" ref="F38:F53">SUM(B38:E38)</f>
        <v>0</v>
      </c>
    </row>
    <row r="39" spans="1:6" ht="12.75">
      <c r="A39" s="39" t="s">
        <v>56</v>
      </c>
      <c r="B39" s="6">
        <v>0</v>
      </c>
      <c r="C39" s="6">
        <v>2463.5594116820935</v>
      </c>
      <c r="D39" s="6">
        <v>0</v>
      </c>
      <c r="E39" s="6">
        <v>0</v>
      </c>
      <c r="F39" s="6">
        <f t="shared" si="2"/>
        <v>2463.5594116820935</v>
      </c>
    </row>
    <row r="40" spans="1:6" ht="12.75">
      <c r="A40" s="39" t="s">
        <v>57</v>
      </c>
      <c r="B40" s="6">
        <v>0</v>
      </c>
      <c r="C40" s="6">
        <v>118213.96013242078</v>
      </c>
      <c r="D40" s="6">
        <v>0</v>
      </c>
      <c r="E40" s="6">
        <v>0</v>
      </c>
      <c r="F40" s="6">
        <f t="shared" si="2"/>
        <v>118213.96013242078</v>
      </c>
    </row>
    <row r="41" spans="1:6" ht="12.75">
      <c r="A41" s="39" t="s">
        <v>58</v>
      </c>
      <c r="B41" s="6">
        <v>0</v>
      </c>
      <c r="C41" s="6">
        <v>215660.4569963954</v>
      </c>
      <c r="D41" s="6">
        <v>0</v>
      </c>
      <c r="E41" s="6">
        <v>0</v>
      </c>
      <c r="F41" s="6">
        <f t="shared" si="2"/>
        <v>215660.4569963954</v>
      </c>
    </row>
    <row r="42" spans="1:6" ht="12.75">
      <c r="A42" s="39" t="s">
        <v>59</v>
      </c>
      <c r="B42" s="6">
        <v>0</v>
      </c>
      <c r="C42" s="6">
        <v>446788.4378846936</v>
      </c>
      <c r="D42" s="6">
        <v>0</v>
      </c>
      <c r="E42" s="6">
        <v>0</v>
      </c>
      <c r="F42" s="6">
        <f t="shared" si="2"/>
        <v>446788.4378846936</v>
      </c>
    </row>
    <row r="43" spans="1:6" ht="12.75">
      <c r="A43" s="39" t="s">
        <v>60</v>
      </c>
      <c r="B43" s="6">
        <v>0</v>
      </c>
      <c r="C43" s="6">
        <v>161050.34324885212</v>
      </c>
      <c r="D43" s="6">
        <v>0</v>
      </c>
      <c r="E43" s="6">
        <v>0</v>
      </c>
      <c r="F43" s="6">
        <f t="shared" si="2"/>
        <v>161050.34324885212</v>
      </c>
    </row>
    <row r="44" spans="1:6" ht="12.75">
      <c r="A44" s="39" t="s">
        <v>61</v>
      </c>
      <c r="B44" s="6">
        <v>0</v>
      </c>
      <c r="C44" s="6">
        <v>7531375.66</v>
      </c>
      <c r="D44" s="6">
        <v>0</v>
      </c>
      <c r="E44" s="6">
        <v>0</v>
      </c>
      <c r="F44" s="6">
        <f t="shared" si="2"/>
        <v>7531375.66</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0</v>
      </c>
      <c r="C47" s="6">
        <v>0</v>
      </c>
      <c r="D47" s="6">
        <v>0</v>
      </c>
      <c r="E47" s="6">
        <v>0</v>
      </c>
      <c r="F47" s="6">
        <f t="shared" si="2"/>
        <v>0</v>
      </c>
    </row>
    <row r="48" spans="1:6" ht="12.75">
      <c r="A48" s="39" t="s">
        <v>65</v>
      </c>
      <c r="B48" s="6">
        <v>0</v>
      </c>
      <c r="C48" s="6">
        <v>44318.34297150521</v>
      </c>
      <c r="D48" s="6">
        <v>0</v>
      </c>
      <c r="E48" s="6">
        <v>0</v>
      </c>
      <c r="F48" s="6">
        <f t="shared" si="2"/>
        <v>44318.34297150521</v>
      </c>
    </row>
    <row r="49" spans="1:6" ht="12.75">
      <c r="A49" s="39" t="s">
        <v>66</v>
      </c>
      <c r="B49" s="6">
        <v>0</v>
      </c>
      <c r="C49" s="6">
        <v>252510.40315212912</v>
      </c>
      <c r="D49" s="6">
        <v>0</v>
      </c>
      <c r="E49" s="6">
        <v>0</v>
      </c>
      <c r="F49" s="6">
        <f t="shared" si="2"/>
        <v>252510.40315212912</v>
      </c>
    </row>
    <row r="50" spans="1:6" ht="12.75">
      <c r="A50" s="39" t="s">
        <v>67</v>
      </c>
      <c r="B50" s="6">
        <v>0</v>
      </c>
      <c r="C50" s="6">
        <v>312865.09523819265</v>
      </c>
      <c r="D50" s="6">
        <v>0</v>
      </c>
      <c r="E50" s="6">
        <v>0</v>
      </c>
      <c r="F50" s="6">
        <f t="shared" si="2"/>
        <v>312865.09523819265</v>
      </c>
    </row>
    <row r="51" spans="1:6" ht="12.75">
      <c r="A51" s="39" t="s">
        <v>68</v>
      </c>
      <c r="B51" s="6">
        <v>0</v>
      </c>
      <c r="C51" s="6">
        <v>28460.984009404958</v>
      </c>
      <c r="D51" s="6">
        <v>0</v>
      </c>
      <c r="E51" s="6">
        <v>0</v>
      </c>
      <c r="F51" s="6">
        <f t="shared" si="2"/>
        <v>28460.984009404958</v>
      </c>
    </row>
    <row r="52" spans="1:6" ht="12.75">
      <c r="A52" s="39" t="s">
        <v>69</v>
      </c>
      <c r="B52" s="6">
        <v>0</v>
      </c>
      <c r="C52" s="6">
        <v>0</v>
      </c>
      <c r="D52" s="6">
        <v>0</v>
      </c>
      <c r="E52" s="6">
        <v>0</v>
      </c>
      <c r="F52" s="6">
        <f t="shared" si="2"/>
        <v>0</v>
      </c>
    </row>
    <row r="53" spans="1:6" ht="12.75">
      <c r="A53" s="39" t="s">
        <v>70</v>
      </c>
      <c r="B53" s="6">
        <v>0</v>
      </c>
      <c r="C53" s="6">
        <v>25650.04887856728</v>
      </c>
      <c r="D53" s="6">
        <v>0</v>
      </c>
      <c r="E53" s="6">
        <v>0</v>
      </c>
      <c r="F53" s="6">
        <f t="shared" si="2"/>
        <v>25650.04887856728</v>
      </c>
    </row>
    <row r="54" spans="1:6" ht="12.75">
      <c r="A54" s="39" t="s">
        <v>71</v>
      </c>
      <c r="B54" s="6">
        <v>0</v>
      </c>
      <c r="C54" s="6">
        <v>111012.31420400349</v>
      </c>
      <c r="D54" s="6">
        <v>0</v>
      </c>
      <c r="E54" s="6">
        <v>0</v>
      </c>
      <c r="F54" s="6">
        <f>SUM(B54:E54)</f>
        <v>111012.31420400349</v>
      </c>
    </row>
    <row r="55" spans="1:6" ht="12.75">
      <c r="A55" s="39" t="s">
        <v>72</v>
      </c>
      <c r="B55" s="6">
        <v>0</v>
      </c>
      <c r="C55" s="6">
        <v>1.4896338541884088E-11</v>
      </c>
      <c r="D55" s="6">
        <v>0</v>
      </c>
      <c r="E55" s="6">
        <v>0</v>
      </c>
      <c r="F55" s="6">
        <f>SUM(B55:E55)</f>
        <v>1.4896338541884088E-11</v>
      </c>
    </row>
    <row r="56" spans="1:6" ht="12.75">
      <c r="A56" s="39" t="s">
        <v>73</v>
      </c>
      <c r="B56" s="6">
        <v>0</v>
      </c>
      <c r="C56" s="6">
        <v>153002.27387003193</v>
      </c>
      <c r="D56" s="6">
        <v>0</v>
      </c>
      <c r="E56" s="6">
        <v>0</v>
      </c>
      <c r="F56" s="6">
        <f>SUM(B56:E56)</f>
        <v>153002.27387003193</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0</v>
      </c>
      <c r="C60" s="6">
        <f>SUM(C6:C58)</f>
        <v>22862958.98</v>
      </c>
      <c r="D60" s="6">
        <f>SUM(D6:D58)</f>
        <v>0</v>
      </c>
      <c r="E60" s="6">
        <f>SUM(E6:E58)</f>
        <v>0</v>
      </c>
      <c r="F60" s="6">
        <f>SUM(F6:F58)</f>
        <v>22862958.98</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Italic"Diamond Benefits Life Insurance Company/Life Assurance Company of Pennsylvania&amp;R&amp;"Geneva,Bold"UNAUDITED
© NOLHGA</oddHeader>
    <oddFooter>&amp;L&amp;B&amp;IFor member company and association use only.  The data utilizes estimates and excludes many costs incurred directly by the State Guaranty Associations.  It MAY NOT be utilized in protesting actual assessments made by the State Guaranty Associations.</oddFooter>
  </headerFooter>
</worksheet>
</file>

<file path=xl/worksheets/sheet2.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1" sqref="A1:F1"/>
    </sheetView>
  </sheetViews>
  <sheetFormatPr defaultColWidth="9.00390625" defaultRowHeight="12.75"/>
  <cols>
    <col min="1" max="1" width="15.625" style="7" bestFit="1" customWidth="1"/>
    <col min="2" max="2" width="12.00390625" style="7" customWidth="1"/>
    <col min="3" max="3" width="11.625" style="7" bestFit="1" customWidth="1"/>
    <col min="4" max="4" width="11.50390625" style="7"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s="130" t="s">
        <v>280</v>
      </c>
      <c r="B1" s="130"/>
      <c r="C1" s="130"/>
      <c r="D1" s="130"/>
      <c r="E1" s="130"/>
      <c r="F1" s="130"/>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2098.995026714109</v>
      </c>
      <c r="C6" s="6">
        <v>0</v>
      </c>
      <c r="D6" s="6">
        <v>8349.806353998323</v>
      </c>
      <c r="E6" s="6">
        <v>0</v>
      </c>
      <c r="F6" s="6">
        <f aca="true" t="shared" si="0" ref="F6:F53">SUM(B6:E6)</f>
        <v>10448.801380712432</v>
      </c>
      <c r="H6" s="7" t="s">
        <v>8</v>
      </c>
      <c r="I6" s="8" t="s">
        <v>0</v>
      </c>
    </row>
    <row r="7" spans="1:6" ht="12" customHeight="1">
      <c r="A7" s="39" t="s">
        <v>9</v>
      </c>
      <c r="B7" s="6">
        <v>0</v>
      </c>
      <c r="C7" s="6">
        <v>0</v>
      </c>
      <c r="D7" s="6">
        <v>47148.734332729946</v>
      </c>
      <c r="E7" s="6">
        <v>0</v>
      </c>
      <c r="F7" s="6">
        <f t="shared" si="0"/>
        <v>47148.734332729946</v>
      </c>
    </row>
    <row r="8" spans="1:9" ht="12.75">
      <c r="A8" s="39" t="s">
        <v>10</v>
      </c>
      <c r="B8" s="6">
        <v>606.9806116166907</v>
      </c>
      <c r="C8" s="6">
        <v>0</v>
      </c>
      <c r="D8" s="6">
        <v>136478.862388049</v>
      </c>
      <c r="E8" s="6">
        <v>0</v>
      </c>
      <c r="F8" s="6">
        <f t="shared" si="0"/>
        <v>137085.84299966568</v>
      </c>
      <c r="H8" s="7" t="s">
        <v>0</v>
      </c>
      <c r="I8" s="8" t="s">
        <v>0</v>
      </c>
    </row>
    <row r="9" spans="1:9" ht="12.75">
      <c r="A9" s="39" t="s">
        <v>11</v>
      </c>
      <c r="B9" s="6">
        <v>0</v>
      </c>
      <c r="C9" s="6">
        <v>0</v>
      </c>
      <c r="D9" s="6">
        <v>655387.3685826177</v>
      </c>
      <c r="E9" s="6">
        <v>0</v>
      </c>
      <c r="F9" s="6">
        <f t="shared" si="0"/>
        <v>655387.3685826177</v>
      </c>
      <c r="H9" s="7" t="s">
        <v>0</v>
      </c>
      <c r="I9" s="8" t="s">
        <v>0</v>
      </c>
    </row>
    <row r="10" spans="1:9" ht="12.75">
      <c r="A10" s="39" t="s">
        <v>12</v>
      </c>
      <c r="B10" s="6">
        <v>1530.8815833720366</v>
      </c>
      <c r="C10" s="6">
        <v>0</v>
      </c>
      <c r="D10" s="6">
        <v>47155.60070742934</v>
      </c>
      <c r="E10" s="6">
        <v>0</v>
      </c>
      <c r="F10" s="6">
        <f t="shared" si="0"/>
        <v>48686.482290801374</v>
      </c>
      <c r="H10" s="7" t="s">
        <v>13</v>
      </c>
      <c r="I10" s="8">
        <v>231316</v>
      </c>
    </row>
    <row r="11" spans="1:6" ht="12.75">
      <c r="A11" s="39" t="s">
        <v>15</v>
      </c>
      <c r="B11" s="6">
        <v>0</v>
      </c>
      <c r="C11" s="6">
        <v>0</v>
      </c>
      <c r="D11" s="6">
        <v>530961.2818296804</v>
      </c>
      <c r="E11" s="6">
        <v>0</v>
      </c>
      <c r="F11" s="6">
        <f t="shared" si="0"/>
        <v>530961.2818296804</v>
      </c>
    </row>
    <row r="12" spans="1:8" ht="12.75">
      <c r="A12" s="39" t="s">
        <v>16</v>
      </c>
      <c r="B12" s="6">
        <v>0</v>
      </c>
      <c r="C12" s="6">
        <v>0</v>
      </c>
      <c r="D12" s="6">
        <v>660.11</v>
      </c>
      <c r="E12" s="6">
        <v>0</v>
      </c>
      <c r="F12" s="6">
        <f t="shared" si="0"/>
        <v>660.11</v>
      </c>
      <c r="H12" s="7" t="s">
        <v>17</v>
      </c>
    </row>
    <row r="13" spans="1:9" ht="12.75">
      <c r="A13" s="39" t="s">
        <v>18</v>
      </c>
      <c r="B13" s="6">
        <v>2061.1605569757353</v>
      </c>
      <c r="C13" s="6">
        <v>0</v>
      </c>
      <c r="D13" s="6">
        <v>6797.292518198126</v>
      </c>
      <c r="E13" s="6">
        <v>0</v>
      </c>
      <c r="F13" s="6">
        <f t="shared" si="0"/>
        <v>8858.453075173862</v>
      </c>
      <c r="H13" s="7" t="s">
        <v>19</v>
      </c>
      <c r="I13" s="8">
        <v>21772552.069999997</v>
      </c>
    </row>
    <row r="14" spans="1:9" ht="12.75">
      <c r="A14" s="39" t="s">
        <v>20</v>
      </c>
      <c r="B14" s="6">
        <v>0</v>
      </c>
      <c r="C14" s="6">
        <v>0</v>
      </c>
      <c r="D14" s="6">
        <v>0</v>
      </c>
      <c r="E14" s="6">
        <v>0</v>
      </c>
      <c r="F14" s="6">
        <f t="shared" si="0"/>
        <v>0</v>
      </c>
      <c r="H14" s="7" t="s">
        <v>21</v>
      </c>
      <c r="I14" s="8">
        <v>4890980.46</v>
      </c>
    </row>
    <row r="15" spans="1:9" ht="12.75">
      <c r="A15" s="39" t="s">
        <v>22</v>
      </c>
      <c r="B15" s="6">
        <v>26934.974595088952</v>
      </c>
      <c r="C15" s="6">
        <v>0</v>
      </c>
      <c r="D15" s="6">
        <v>40293.979962689715</v>
      </c>
      <c r="E15" s="6">
        <v>0</v>
      </c>
      <c r="F15" s="6">
        <f t="shared" si="0"/>
        <v>67228.95455777866</v>
      </c>
      <c r="H15" s="7" t="s">
        <v>23</v>
      </c>
      <c r="I15" s="8">
        <v>663599.31</v>
      </c>
    </row>
    <row r="16" spans="1:6" ht="12.75">
      <c r="A16" s="39" t="s">
        <v>24</v>
      </c>
      <c r="B16" s="6">
        <v>0</v>
      </c>
      <c r="C16" s="6">
        <v>0</v>
      </c>
      <c r="D16" s="6">
        <v>7114.11</v>
      </c>
      <c r="E16" s="6">
        <v>0</v>
      </c>
      <c r="F16" s="6">
        <f t="shared" si="0"/>
        <v>7114.11</v>
      </c>
    </row>
    <row r="17" spans="1:8" ht="12.75">
      <c r="A17" s="39" t="s">
        <v>25</v>
      </c>
      <c r="B17" s="6">
        <v>0</v>
      </c>
      <c r="C17" s="6">
        <v>0</v>
      </c>
      <c r="D17" s="6">
        <v>2.75</v>
      </c>
      <c r="E17" s="6">
        <v>0</v>
      </c>
      <c r="F17" s="6">
        <f t="shared" si="0"/>
        <v>2.75</v>
      </c>
      <c r="H17" s="7" t="s">
        <v>26</v>
      </c>
    </row>
    <row r="18" spans="1:9" ht="12.75">
      <c r="A18" s="39" t="s">
        <v>27</v>
      </c>
      <c r="B18" s="6">
        <v>0</v>
      </c>
      <c r="C18" s="6">
        <v>0</v>
      </c>
      <c r="D18" s="6">
        <v>2872.0350119120408</v>
      </c>
      <c r="E18" s="6">
        <v>0</v>
      </c>
      <c r="F18" s="6">
        <f t="shared" si="0"/>
        <v>2872.0350119120408</v>
      </c>
      <c r="H18" s="7" t="s">
        <v>28</v>
      </c>
      <c r="I18" s="8">
        <v>0</v>
      </c>
    </row>
    <row r="19" spans="1:9" ht="12.75">
      <c r="A19" s="39" t="s">
        <v>29</v>
      </c>
      <c r="B19" s="6">
        <v>3121.0924029012976</v>
      </c>
      <c r="C19" s="6">
        <v>0</v>
      </c>
      <c r="D19" s="6">
        <v>2249241.27541322</v>
      </c>
      <c r="E19" s="6">
        <v>0</v>
      </c>
      <c r="F19" s="6">
        <f t="shared" si="0"/>
        <v>2252362.3678161213</v>
      </c>
      <c r="H19" s="7" t="s">
        <v>30</v>
      </c>
      <c r="I19" s="8">
        <v>0</v>
      </c>
    </row>
    <row r="20" spans="1:9" ht="12.75">
      <c r="A20" s="39" t="s">
        <v>31</v>
      </c>
      <c r="B20" s="6">
        <v>4039.524048690108</v>
      </c>
      <c r="C20" s="6">
        <v>0</v>
      </c>
      <c r="D20" s="6">
        <v>773188.4274360833</v>
      </c>
      <c r="E20" s="6">
        <v>0</v>
      </c>
      <c r="F20" s="6">
        <f t="shared" si="0"/>
        <v>777227.9514847734</v>
      </c>
      <c r="H20" s="7" t="s">
        <v>32</v>
      </c>
      <c r="I20" s="8" t="s">
        <v>0</v>
      </c>
    </row>
    <row r="21" spans="1:9" ht="12.75">
      <c r="A21" s="39" t="s">
        <v>33</v>
      </c>
      <c r="B21" s="6">
        <v>1815.366171614932</v>
      </c>
      <c r="C21" s="6">
        <v>0</v>
      </c>
      <c r="D21" s="6">
        <v>48588.442191465874</v>
      </c>
      <c r="E21" s="6">
        <v>0</v>
      </c>
      <c r="F21" s="6">
        <f t="shared" si="0"/>
        <v>50403.8083630808</v>
      </c>
      <c r="H21" s="7" t="s">
        <v>34</v>
      </c>
      <c r="I21" s="8">
        <v>0</v>
      </c>
    </row>
    <row r="22" spans="1:9" ht="12.75">
      <c r="A22" s="39" t="s">
        <v>35</v>
      </c>
      <c r="B22" s="6">
        <v>0</v>
      </c>
      <c r="C22" s="6">
        <v>0</v>
      </c>
      <c r="D22" s="6">
        <v>119480.46200087646</v>
      </c>
      <c r="E22" s="6">
        <v>0</v>
      </c>
      <c r="F22" s="6">
        <f t="shared" si="0"/>
        <v>119480.46200087646</v>
      </c>
      <c r="H22" s="7" t="s">
        <v>36</v>
      </c>
      <c r="I22" s="8" t="s">
        <v>0</v>
      </c>
    </row>
    <row r="23" spans="1:9" ht="12.75">
      <c r="A23" s="39" t="s">
        <v>37</v>
      </c>
      <c r="B23" s="6">
        <v>0</v>
      </c>
      <c r="C23" s="6">
        <v>0</v>
      </c>
      <c r="D23" s="6">
        <v>11417.465871054796</v>
      </c>
      <c r="E23" s="6">
        <v>0</v>
      </c>
      <c r="F23" s="6">
        <f t="shared" si="0"/>
        <v>11417.465871054796</v>
      </c>
      <c r="H23" s="7" t="s">
        <v>38</v>
      </c>
      <c r="I23" s="8">
        <v>0</v>
      </c>
    </row>
    <row r="24" spans="1:6" ht="12.75">
      <c r="A24" s="39" t="s">
        <v>39</v>
      </c>
      <c r="B24" s="6">
        <v>0</v>
      </c>
      <c r="C24" s="6">
        <v>0</v>
      </c>
      <c r="D24" s="6">
        <v>678929.6505809341</v>
      </c>
      <c r="E24" s="6">
        <v>0</v>
      </c>
      <c r="F24" s="6">
        <f t="shared" si="0"/>
        <v>678929.6505809341</v>
      </c>
    </row>
    <row r="25" spans="1:9" ht="12.75">
      <c r="A25" s="39" t="s">
        <v>40</v>
      </c>
      <c r="B25" s="6">
        <v>0</v>
      </c>
      <c r="C25" s="6">
        <v>0</v>
      </c>
      <c r="D25" s="6">
        <v>1189</v>
      </c>
      <c r="E25" s="6">
        <v>0</v>
      </c>
      <c r="F25" s="6">
        <f t="shared" si="0"/>
        <v>1189</v>
      </c>
      <c r="H25" s="7" t="s">
        <v>41</v>
      </c>
      <c r="I25" s="8">
        <f>SUM(I10:I15)-SUM(I18:I23)</f>
        <v>27558447.839999996</v>
      </c>
    </row>
    <row r="26" spans="1:9" ht="12.75">
      <c r="A26" s="39" t="s">
        <v>42</v>
      </c>
      <c r="B26" s="6">
        <v>0</v>
      </c>
      <c r="C26" s="6">
        <v>0</v>
      </c>
      <c r="D26" s="6">
        <v>4034.8007227943144</v>
      </c>
      <c r="E26" s="6">
        <v>0</v>
      </c>
      <c r="F26" s="6">
        <f t="shared" si="0"/>
        <v>4034.8007227943144</v>
      </c>
      <c r="H26" s="7" t="s">
        <v>43</v>
      </c>
      <c r="I26" s="8">
        <f>+F60</f>
        <v>27558447.840000004</v>
      </c>
    </row>
    <row r="27" spans="1:6" ht="12.75">
      <c r="A27" s="39" t="s">
        <v>44</v>
      </c>
      <c r="B27" s="6">
        <v>3870.8552747412373</v>
      </c>
      <c r="C27" s="6">
        <v>0</v>
      </c>
      <c r="D27" s="6">
        <v>1975217.2446180654</v>
      </c>
      <c r="E27" s="6">
        <v>0</v>
      </c>
      <c r="F27" s="6">
        <f t="shared" si="0"/>
        <v>1979088.0998928067</v>
      </c>
    </row>
    <row r="28" spans="1:6" ht="12.75">
      <c r="A28" s="39" t="s">
        <v>45</v>
      </c>
      <c r="B28" s="6">
        <v>12291.06285384246</v>
      </c>
      <c r="C28" s="6">
        <v>0</v>
      </c>
      <c r="D28" s="6">
        <v>9465.817896073959</v>
      </c>
      <c r="E28" s="6">
        <v>0</v>
      </c>
      <c r="F28" s="6">
        <f t="shared" si="0"/>
        <v>21756.880749916418</v>
      </c>
    </row>
    <row r="29" spans="1:6" ht="12.75">
      <c r="A29" s="39" t="s">
        <v>46</v>
      </c>
      <c r="B29" s="6">
        <v>0</v>
      </c>
      <c r="C29" s="6">
        <v>0</v>
      </c>
      <c r="D29" s="6">
        <v>663.18</v>
      </c>
      <c r="E29" s="6">
        <v>0</v>
      </c>
      <c r="F29" s="6">
        <f t="shared" si="0"/>
        <v>663.18</v>
      </c>
    </row>
    <row r="30" spans="1:6" ht="12.75">
      <c r="A30" s="39" t="s">
        <v>47</v>
      </c>
      <c r="B30" s="6">
        <v>0</v>
      </c>
      <c r="C30" s="6">
        <v>0</v>
      </c>
      <c r="D30" s="6">
        <v>4556990.809480855</v>
      </c>
      <c r="E30" s="6">
        <v>0</v>
      </c>
      <c r="F30" s="6">
        <f t="shared" si="0"/>
        <v>4556990.809480855</v>
      </c>
    </row>
    <row r="31" spans="1:6" ht="12.75">
      <c r="A31" s="39" t="s">
        <v>48</v>
      </c>
      <c r="B31" s="6">
        <v>0</v>
      </c>
      <c r="C31" s="6">
        <v>0</v>
      </c>
      <c r="D31" s="6">
        <v>500444.8680899924</v>
      </c>
      <c r="E31" s="6">
        <v>0</v>
      </c>
      <c r="F31" s="6">
        <f t="shared" si="0"/>
        <v>500444.8680899924</v>
      </c>
    </row>
    <row r="32" spans="1:6" ht="12.75">
      <c r="A32" s="39" t="s">
        <v>49</v>
      </c>
      <c r="B32" s="6">
        <v>268.72786268875905</v>
      </c>
      <c r="C32" s="6">
        <v>0</v>
      </c>
      <c r="D32" s="6">
        <v>470656.93033067184</v>
      </c>
      <c r="E32" s="6">
        <v>0</v>
      </c>
      <c r="F32" s="6">
        <f t="shared" si="0"/>
        <v>470925.6581933606</v>
      </c>
    </row>
    <row r="33" spans="1:6" ht="12.75">
      <c r="A33" s="39" t="s">
        <v>50</v>
      </c>
      <c r="B33" s="6">
        <v>0</v>
      </c>
      <c r="C33" s="6">
        <v>0</v>
      </c>
      <c r="D33" s="6">
        <v>692172.4031906048</v>
      </c>
      <c r="E33" s="6">
        <v>0</v>
      </c>
      <c r="F33" s="6">
        <f t="shared" si="0"/>
        <v>692172.4031906048</v>
      </c>
    </row>
    <row r="34" spans="1:6" ht="12.75">
      <c r="A34" s="39" t="s">
        <v>51</v>
      </c>
      <c r="B34" s="6">
        <v>0</v>
      </c>
      <c r="C34" s="6">
        <v>0</v>
      </c>
      <c r="D34" s="6">
        <v>4310.926907598105</v>
      </c>
      <c r="E34" s="6">
        <v>0</v>
      </c>
      <c r="F34" s="6">
        <f t="shared" si="0"/>
        <v>4310.926907598105</v>
      </c>
    </row>
    <row r="35" spans="1:6" ht="12.75">
      <c r="A35" s="39" t="s">
        <v>52</v>
      </c>
      <c r="B35" s="6">
        <v>0</v>
      </c>
      <c r="C35" s="6">
        <v>0</v>
      </c>
      <c r="D35" s="6">
        <v>45111.33</v>
      </c>
      <c r="E35" s="6">
        <v>0</v>
      </c>
      <c r="F35" s="6">
        <f t="shared" si="0"/>
        <v>45111.33</v>
      </c>
    </row>
    <row r="36" spans="1:6" ht="12.75">
      <c r="A36" s="39" t="s">
        <v>53</v>
      </c>
      <c r="B36" s="6">
        <v>0</v>
      </c>
      <c r="C36" s="6">
        <v>0</v>
      </c>
      <c r="D36" s="6">
        <v>5481.72</v>
      </c>
      <c r="E36" s="6">
        <v>0</v>
      </c>
      <c r="F36" s="6">
        <f t="shared" si="0"/>
        <v>5481.72</v>
      </c>
    </row>
    <row r="37" spans="1:6" ht="12.75">
      <c r="A37" s="39" t="s">
        <v>54</v>
      </c>
      <c r="B37" s="6">
        <v>0</v>
      </c>
      <c r="C37" s="6">
        <v>0</v>
      </c>
      <c r="D37" s="6">
        <v>41404.80432943193</v>
      </c>
      <c r="E37" s="6">
        <v>0</v>
      </c>
      <c r="F37" s="6">
        <f t="shared" si="0"/>
        <v>41404.80432943193</v>
      </c>
    </row>
    <row r="38" spans="1:6" ht="12.75">
      <c r="A38" s="39" t="s">
        <v>55</v>
      </c>
      <c r="B38" s="6">
        <v>0</v>
      </c>
      <c r="C38" s="6">
        <v>0</v>
      </c>
      <c r="D38" s="6">
        <v>1983.97</v>
      </c>
      <c r="E38" s="6">
        <v>0</v>
      </c>
      <c r="F38" s="6">
        <f t="shared" si="0"/>
        <v>1983.97</v>
      </c>
    </row>
    <row r="39" spans="1:6" ht="12.75">
      <c r="A39" s="39" t="s">
        <v>56</v>
      </c>
      <c r="B39" s="6">
        <v>0</v>
      </c>
      <c r="C39" s="6">
        <v>0</v>
      </c>
      <c r="D39" s="6">
        <v>11071.52</v>
      </c>
      <c r="E39" s="6">
        <v>0</v>
      </c>
      <c r="F39" s="6">
        <f t="shared" si="0"/>
        <v>11071.52</v>
      </c>
    </row>
    <row r="40" spans="1:6" ht="12.75">
      <c r="A40" s="39" t="s">
        <v>57</v>
      </c>
      <c r="B40" s="6">
        <v>0</v>
      </c>
      <c r="C40" s="6">
        <v>0</v>
      </c>
      <c r="D40" s="6">
        <v>2400.8913774144094</v>
      </c>
      <c r="E40" s="6">
        <v>0</v>
      </c>
      <c r="F40" s="6">
        <f t="shared" si="0"/>
        <v>2400.8913774144094</v>
      </c>
    </row>
    <row r="41" spans="1:6" ht="12.75">
      <c r="A41" s="39" t="s">
        <v>58</v>
      </c>
      <c r="B41" s="6">
        <v>39006.95651227752</v>
      </c>
      <c r="C41" s="6">
        <v>130215.49762286471</v>
      </c>
      <c r="D41" s="6">
        <v>1592374.0243894965</v>
      </c>
      <c r="E41" s="6">
        <v>0</v>
      </c>
      <c r="F41" s="6">
        <f t="shared" si="0"/>
        <v>1761596.4785246388</v>
      </c>
    </row>
    <row r="42" spans="1:6" ht="12.75">
      <c r="A42" s="39" t="s">
        <v>59</v>
      </c>
      <c r="B42" s="6">
        <v>1643.1765364457929</v>
      </c>
      <c r="C42" s="6">
        <v>0</v>
      </c>
      <c r="D42" s="6">
        <v>1749654.924616221</v>
      </c>
      <c r="E42" s="6">
        <v>0</v>
      </c>
      <c r="F42" s="6">
        <f t="shared" si="0"/>
        <v>1751298.1011526668</v>
      </c>
    </row>
    <row r="43" spans="1:6" ht="12.75">
      <c r="A43" s="39" t="s">
        <v>60</v>
      </c>
      <c r="B43" s="6">
        <v>0</v>
      </c>
      <c r="C43" s="6">
        <v>0</v>
      </c>
      <c r="D43" s="6">
        <v>30378.11947109636</v>
      </c>
      <c r="E43" s="6">
        <v>0</v>
      </c>
      <c r="F43" s="6">
        <f t="shared" si="0"/>
        <v>30378.11947109636</v>
      </c>
    </row>
    <row r="44" spans="1:6" ht="12.75">
      <c r="A44" s="39" t="s">
        <v>61</v>
      </c>
      <c r="B44" s="6">
        <v>0</v>
      </c>
      <c r="C44" s="6">
        <v>0</v>
      </c>
      <c r="D44" s="6">
        <v>29599.58</v>
      </c>
      <c r="E44" s="6">
        <v>0</v>
      </c>
      <c r="F44" s="6">
        <f t="shared" si="0"/>
        <v>29599.58</v>
      </c>
    </row>
    <row r="45" spans="1:6" ht="12.75">
      <c r="A45" s="39" t="s">
        <v>62</v>
      </c>
      <c r="B45" s="6">
        <v>0</v>
      </c>
      <c r="C45" s="6">
        <v>0</v>
      </c>
      <c r="D45" s="6">
        <v>0</v>
      </c>
      <c r="E45" s="6">
        <v>0</v>
      </c>
      <c r="F45" s="6">
        <f t="shared" si="0"/>
        <v>0</v>
      </c>
    </row>
    <row r="46" spans="1:6" ht="12.75">
      <c r="A46" s="39" t="s">
        <v>63</v>
      </c>
      <c r="B46" s="6">
        <v>0</v>
      </c>
      <c r="C46" s="6">
        <v>0</v>
      </c>
      <c r="D46" s="6">
        <v>0</v>
      </c>
      <c r="E46" s="6">
        <v>0</v>
      </c>
      <c r="F46" s="6">
        <f t="shared" si="0"/>
        <v>0</v>
      </c>
    </row>
    <row r="47" spans="1:6" ht="12.75">
      <c r="A47" s="39" t="s">
        <v>64</v>
      </c>
      <c r="B47" s="6">
        <v>2640.941058074114</v>
      </c>
      <c r="C47" s="6">
        <v>0</v>
      </c>
      <c r="D47" s="6">
        <v>360311.42241073924</v>
      </c>
      <c r="E47" s="6">
        <v>0</v>
      </c>
      <c r="F47" s="6">
        <f t="shared" si="0"/>
        <v>362952.36346881336</v>
      </c>
    </row>
    <row r="48" spans="1:6" ht="12.75">
      <c r="A48" s="39" t="s">
        <v>65</v>
      </c>
      <c r="B48" s="6">
        <v>0</v>
      </c>
      <c r="C48" s="6">
        <v>0</v>
      </c>
      <c r="D48" s="6">
        <v>64790.283010297666</v>
      </c>
      <c r="E48" s="6">
        <v>0</v>
      </c>
      <c r="F48" s="6">
        <f t="shared" si="0"/>
        <v>64790.283010297666</v>
      </c>
    </row>
    <row r="49" spans="1:6" ht="12.75">
      <c r="A49" s="39" t="s">
        <v>66</v>
      </c>
      <c r="B49" s="6">
        <v>0</v>
      </c>
      <c r="C49" s="6">
        <v>0</v>
      </c>
      <c r="D49" s="6">
        <v>1525626.6387757254</v>
      </c>
      <c r="E49" s="6">
        <v>0</v>
      </c>
      <c r="F49" s="6">
        <f t="shared" si="0"/>
        <v>1525626.6387757254</v>
      </c>
    </row>
    <row r="50" spans="1:6" ht="12.75">
      <c r="A50" s="39" t="s">
        <v>67</v>
      </c>
      <c r="B50" s="6">
        <v>3204.68698028623</v>
      </c>
      <c r="C50" s="6">
        <v>0</v>
      </c>
      <c r="D50" s="6">
        <v>6954907.570119198</v>
      </c>
      <c r="E50" s="6">
        <v>0</v>
      </c>
      <c r="F50" s="6">
        <f t="shared" si="0"/>
        <v>6958112.257099485</v>
      </c>
    </row>
    <row r="51" spans="1:6" ht="12.75">
      <c r="A51" s="39" t="s">
        <v>68</v>
      </c>
      <c r="B51" s="6">
        <v>0</v>
      </c>
      <c r="C51" s="6">
        <v>0</v>
      </c>
      <c r="D51" s="6">
        <v>11668.12720741709</v>
      </c>
      <c r="E51" s="6">
        <v>0</v>
      </c>
      <c r="F51" s="6">
        <f t="shared" si="0"/>
        <v>11668.12720741709</v>
      </c>
    </row>
    <row r="52" spans="1:6" ht="12.75">
      <c r="A52" s="39" t="s">
        <v>69</v>
      </c>
      <c r="B52" s="6">
        <v>0</v>
      </c>
      <c r="C52" s="6">
        <v>0</v>
      </c>
      <c r="D52" s="6">
        <v>0</v>
      </c>
      <c r="E52" s="6">
        <v>0</v>
      </c>
      <c r="F52" s="6">
        <f t="shared" si="0"/>
        <v>0</v>
      </c>
    </row>
    <row r="53" spans="1:6" ht="12.75">
      <c r="A53" s="39" t="s">
        <v>70</v>
      </c>
      <c r="B53" s="6">
        <v>0</v>
      </c>
      <c r="C53" s="6">
        <v>0</v>
      </c>
      <c r="D53" s="6">
        <v>465420.6321005551</v>
      </c>
      <c r="E53" s="6">
        <v>0</v>
      </c>
      <c r="F53" s="6">
        <f t="shared" si="0"/>
        <v>465420.6321005551</v>
      </c>
    </row>
    <row r="54" spans="1:6" ht="12.75">
      <c r="A54" s="39" t="s">
        <v>71</v>
      </c>
      <c r="B54" s="6">
        <v>813.8892215906847</v>
      </c>
      <c r="C54" s="6">
        <v>0</v>
      </c>
      <c r="D54" s="6">
        <v>531696.7109598006</v>
      </c>
      <c r="E54" s="6">
        <v>0</v>
      </c>
      <c r="F54" s="6">
        <f>SUM(B54:E54)</f>
        <v>532510.6001813913</v>
      </c>
    </row>
    <row r="55" spans="1:6" ht="12.75">
      <c r="A55" s="39" t="s">
        <v>72</v>
      </c>
      <c r="B55" s="6">
        <v>0</v>
      </c>
      <c r="C55" s="6">
        <v>0</v>
      </c>
      <c r="D55" s="6">
        <v>137204.71025473095</v>
      </c>
      <c r="E55" s="6">
        <v>0</v>
      </c>
      <c r="F55" s="6">
        <f>SUM(B55:E55)</f>
        <v>137204.71025473095</v>
      </c>
    </row>
    <row r="56" spans="1:6" ht="12.75">
      <c r="A56" s="39" t="s">
        <v>73</v>
      </c>
      <c r="B56" s="6">
        <v>4308.104832993775</v>
      </c>
      <c r="C56" s="6">
        <v>0</v>
      </c>
      <c r="D56" s="6">
        <v>19724.29598179884</v>
      </c>
      <c r="E56" s="6">
        <v>0</v>
      </c>
      <c r="F56" s="6">
        <f>SUM(B56:E56)</f>
        <v>24032.400814792614</v>
      </c>
    </row>
    <row r="57" spans="1:6" ht="12.75">
      <c r="A57" s="39" t="s">
        <v>74</v>
      </c>
      <c r="B57" s="6">
        <v>0</v>
      </c>
      <c r="C57" s="6">
        <v>0</v>
      </c>
      <c r="D57" s="6">
        <v>157950.0548257017</v>
      </c>
      <c r="E57" s="6">
        <v>0</v>
      </c>
      <c r="F57" s="6">
        <f>SUM(B57:E57)</f>
        <v>157950.0548257017</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110257.37612991442</v>
      </c>
      <c r="C60" s="6">
        <f>SUM(C6:C58)</f>
        <v>130215.49762286471</v>
      </c>
      <c r="D60" s="6">
        <f>SUM(D6:D58)</f>
        <v>27317974.966247216</v>
      </c>
      <c r="E60" s="6">
        <f>SUM(E6:E58)</f>
        <v>0</v>
      </c>
      <c r="F60" s="6">
        <f>SUM(F6:F58)</f>
        <v>27558447.840000004</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Italic"American Chambers Life Insurance Company&amp;R&amp;"Geneva,Bold"UNAUDITED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20.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15.625" style="7" bestFit="1" customWidth="1"/>
    <col min="2" max="2" width="12.125" style="7" bestFit="1" customWidth="1"/>
    <col min="3" max="3" width="11.6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384" width="10.625" style="7" customWidth="1"/>
  </cols>
  <sheetData>
    <row r="1" spans="1:6" ht="12.75">
      <c r="A1" s="130" t="s">
        <v>117</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0</v>
      </c>
      <c r="E6" s="6">
        <v>0</v>
      </c>
      <c r="F6" s="6">
        <f aca="true" t="shared" si="0" ref="F6:F21">SUM(B6:E6)</f>
        <v>0</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24137992</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3224585</v>
      </c>
    </row>
    <row r="14" spans="1:9" ht="12.75">
      <c r="A14" s="39" t="s">
        <v>20</v>
      </c>
      <c r="B14" s="6">
        <v>0</v>
      </c>
      <c r="C14" s="6">
        <v>0</v>
      </c>
      <c r="D14" s="6">
        <v>0</v>
      </c>
      <c r="E14" s="6">
        <v>0</v>
      </c>
      <c r="F14" s="6">
        <f t="shared" si="0"/>
        <v>0</v>
      </c>
      <c r="H14" s="7" t="s">
        <v>21</v>
      </c>
      <c r="I14" s="8">
        <v>88100</v>
      </c>
    </row>
    <row r="15" spans="1:9" ht="12.75">
      <c r="A15" s="39" t="s">
        <v>22</v>
      </c>
      <c r="B15" s="6">
        <v>0</v>
      </c>
      <c r="C15" s="6">
        <v>0</v>
      </c>
      <c r="D15" s="6">
        <v>0</v>
      </c>
      <c r="E15" s="6">
        <v>0</v>
      </c>
      <c r="F15" s="6">
        <f t="shared" si="0"/>
        <v>0</v>
      </c>
      <c r="H15" s="7" t="s">
        <v>23</v>
      </c>
      <c r="I15" s="8">
        <v>77699.21</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0</v>
      </c>
    </row>
    <row r="19" spans="1:9" ht="12.75">
      <c r="A19" s="39" t="s">
        <v>29</v>
      </c>
      <c r="B19" s="6">
        <v>0</v>
      </c>
      <c r="C19" s="6">
        <v>0</v>
      </c>
      <c r="D19" s="6">
        <v>0</v>
      </c>
      <c r="E19" s="6">
        <v>0</v>
      </c>
      <c r="F19" s="6">
        <f t="shared" si="0"/>
        <v>0</v>
      </c>
      <c r="H19" s="7" t="s">
        <v>30</v>
      </c>
      <c r="I19" s="8">
        <v>-162465</v>
      </c>
    </row>
    <row r="20" spans="1:9" ht="12.75">
      <c r="A20" s="39" t="s">
        <v>31</v>
      </c>
      <c r="B20" s="6">
        <v>0</v>
      </c>
      <c r="C20" s="6">
        <v>0</v>
      </c>
      <c r="D20" s="6">
        <v>0</v>
      </c>
      <c r="E20" s="6">
        <v>0</v>
      </c>
      <c r="F20" s="6">
        <f t="shared" si="0"/>
        <v>0</v>
      </c>
      <c r="H20" s="7" t="s">
        <v>32</v>
      </c>
      <c r="I20" s="8" t="s">
        <v>0</v>
      </c>
    </row>
    <row r="21" spans="1:9" ht="12.75">
      <c r="A21" s="39" t="s">
        <v>33</v>
      </c>
      <c r="B21" s="6">
        <v>0</v>
      </c>
      <c r="C21" s="6">
        <v>0</v>
      </c>
      <c r="D21" s="6">
        <v>0</v>
      </c>
      <c r="E21" s="6">
        <v>0</v>
      </c>
      <c r="F21" s="6">
        <f t="shared" si="0"/>
        <v>0</v>
      </c>
      <c r="H21" s="7" t="s">
        <v>34</v>
      </c>
      <c r="I21" s="8">
        <v>727741</v>
      </c>
    </row>
    <row r="22" spans="1:9" ht="12.75">
      <c r="A22" s="39" t="s">
        <v>35</v>
      </c>
      <c r="B22" s="6">
        <v>0</v>
      </c>
      <c r="C22" s="6">
        <v>0</v>
      </c>
      <c r="D22" s="6">
        <v>0</v>
      </c>
      <c r="E22" s="6">
        <v>0</v>
      </c>
      <c r="F22" s="6">
        <f aca="true" t="shared" si="1" ref="F22:F37">SUM(B22:E22)</f>
        <v>0</v>
      </c>
      <c r="H22" s="7" t="s">
        <v>36</v>
      </c>
      <c r="I22" s="8" t="s">
        <v>0</v>
      </c>
    </row>
    <row r="23" spans="1:9" ht="12.75">
      <c r="A23" s="39" t="s">
        <v>37</v>
      </c>
      <c r="B23" s="6">
        <v>0</v>
      </c>
      <c r="C23" s="6">
        <v>0</v>
      </c>
      <c r="D23" s="6">
        <v>0</v>
      </c>
      <c r="E23" s="6">
        <v>0</v>
      </c>
      <c r="F23" s="6">
        <f t="shared" si="1"/>
        <v>0</v>
      </c>
      <c r="H23" s="7" t="s">
        <v>38</v>
      </c>
      <c r="I23" s="8">
        <v>9500000</v>
      </c>
    </row>
    <row r="24" spans="1:6" ht="12.75">
      <c r="A24" s="39" t="s">
        <v>39</v>
      </c>
      <c r="B24" s="6">
        <v>0</v>
      </c>
      <c r="C24" s="6">
        <v>0</v>
      </c>
      <c r="D24" s="6">
        <v>0</v>
      </c>
      <c r="E24" s="6">
        <v>0</v>
      </c>
      <c r="F24" s="6">
        <f t="shared" si="1"/>
        <v>0</v>
      </c>
    </row>
    <row r="25" spans="1:9" ht="12.75">
      <c r="A25" s="39" t="s">
        <v>40</v>
      </c>
      <c r="B25" s="6">
        <v>0</v>
      </c>
      <c r="C25" s="6">
        <v>0</v>
      </c>
      <c r="D25" s="6">
        <v>0</v>
      </c>
      <c r="E25" s="6">
        <v>0</v>
      </c>
      <c r="F25" s="6">
        <f t="shared" si="1"/>
        <v>0</v>
      </c>
      <c r="H25" s="7" t="s">
        <v>41</v>
      </c>
      <c r="I25" s="8">
        <f>SUM(I10:I15)-SUM(I18:I23)</f>
        <v>17463100.21</v>
      </c>
    </row>
    <row r="26" spans="1:9" ht="12.75">
      <c r="A26" s="39" t="s">
        <v>42</v>
      </c>
      <c r="B26" s="6">
        <v>0</v>
      </c>
      <c r="C26" s="6">
        <v>0</v>
      </c>
      <c r="D26" s="6">
        <v>0</v>
      </c>
      <c r="E26" s="6">
        <v>0</v>
      </c>
      <c r="F26" s="6">
        <f t="shared" si="1"/>
        <v>0</v>
      </c>
      <c r="H26" s="7" t="s">
        <v>43</v>
      </c>
      <c r="I26" s="8">
        <f>+F60</f>
        <v>17463100.209999997</v>
      </c>
    </row>
    <row r="27" spans="1:6" ht="12.75">
      <c r="A27" s="39" t="s">
        <v>44</v>
      </c>
      <c r="B27" s="6">
        <v>0</v>
      </c>
      <c r="C27" s="6">
        <v>0</v>
      </c>
      <c r="D27" s="6">
        <v>0</v>
      </c>
      <c r="E27" s="6">
        <v>0</v>
      </c>
      <c r="F27" s="6">
        <f t="shared" si="1"/>
        <v>0</v>
      </c>
    </row>
    <row r="28" spans="1:6" ht="12.75">
      <c r="A28" s="39" t="s">
        <v>45</v>
      </c>
      <c r="B28" s="6">
        <v>0</v>
      </c>
      <c r="C28" s="6">
        <v>0</v>
      </c>
      <c r="D28" s="6">
        <v>0</v>
      </c>
      <c r="E28" s="6">
        <v>0</v>
      </c>
      <c r="F28" s="6">
        <f t="shared" si="1"/>
        <v>0</v>
      </c>
    </row>
    <row r="29" spans="1:6" ht="12.75">
      <c r="A29" s="39" t="s">
        <v>46</v>
      </c>
      <c r="B29" s="6">
        <v>0</v>
      </c>
      <c r="C29" s="6">
        <v>0</v>
      </c>
      <c r="D29" s="6">
        <v>0</v>
      </c>
      <c r="E29" s="6">
        <v>0</v>
      </c>
      <c r="F29" s="6">
        <f t="shared" si="1"/>
        <v>0</v>
      </c>
    </row>
    <row r="30" spans="1:6" ht="12.75">
      <c r="A30" s="39" t="s">
        <v>47</v>
      </c>
      <c r="B30" s="6">
        <v>0</v>
      </c>
      <c r="C30" s="6">
        <v>0</v>
      </c>
      <c r="D30" s="6">
        <v>0</v>
      </c>
      <c r="E30" s="6">
        <v>0</v>
      </c>
      <c r="F30" s="6">
        <f t="shared" si="1"/>
        <v>0</v>
      </c>
    </row>
    <row r="31" spans="1:6" ht="12.75">
      <c r="A31" s="39" t="s">
        <v>48</v>
      </c>
      <c r="B31" s="6">
        <v>0</v>
      </c>
      <c r="C31" s="6">
        <v>0</v>
      </c>
      <c r="D31" s="6">
        <v>0</v>
      </c>
      <c r="E31" s="6">
        <v>0</v>
      </c>
      <c r="F31" s="6">
        <f t="shared" si="1"/>
        <v>0</v>
      </c>
    </row>
    <row r="32" spans="1:6" ht="12.75">
      <c r="A32" s="39" t="s">
        <v>49</v>
      </c>
      <c r="B32" s="6">
        <v>0</v>
      </c>
      <c r="C32" s="6">
        <v>0</v>
      </c>
      <c r="D32" s="6">
        <v>0</v>
      </c>
      <c r="E32" s="6">
        <v>0</v>
      </c>
      <c r="F32" s="6">
        <f t="shared" si="1"/>
        <v>0</v>
      </c>
    </row>
    <row r="33" spans="1:6" ht="12.75">
      <c r="A33" s="39" t="s">
        <v>50</v>
      </c>
      <c r="B33" s="6">
        <v>0</v>
      </c>
      <c r="C33" s="6">
        <v>0</v>
      </c>
      <c r="D33" s="6">
        <v>0</v>
      </c>
      <c r="E33" s="6">
        <v>0</v>
      </c>
      <c r="F33" s="6">
        <f t="shared" si="1"/>
        <v>0</v>
      </c>
    </row>
    <row r="34" spans="1:6" ht="12.75">
      <c r="A34" s="39" t="s">
        <v>51</v>
      </c>
      <c r="B34" s="6">
        <v>0</v>
      </c>
      <c r="C34" s="6">
        <v>0</v>
      </c>
      <c r="D34" s="6">
        <v>0</v>
      </c>
      <c r="E34" s="6">
        <v>0</v>
      </c>
      <c r="F34" s="6">
        <f t="shared" si="1"/>
        <v>0</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0</v>
      </c>
      <c r="C37" s="6">
        <v>0</v>
      </c>
      <c r="D37" s="6">
        <v>0</v>
      </c>
      <c r="E37" s="6">
        <v>0</v>
      </c>
      <c r="F37" s="6">
        <f t="shared" si="1"/>
        <v>0</v>
      </c>
    </row>
    <row r="38" spans="1:6" ht="12.75">
      <c r="A38" s="39" t="s">
        <v>55</v>
      </c>
      <c r="B38" s="6">
        <v>0</v>
      </c>
      <c r="C38" s="6">
        <v>0</v>
      </c>
      <c r="D38" s="6">
        <v>0</v>
      </c>
      <c r="E38" s="6">
        <v>0</v>
      </c>
      <c r="F38" s="6">
        <f aca="true" t="shared" si="2" ref="F38:F53">SUM(B38:E38)</f>
        <v>0</v>
      </c>
    </row>
    <row r="39" spans="1:6" ht="12.75">
      <c r="A39" s="39" t="s">
        <v>56</v>
      </c>
      <c r="B39" s="6">
        <v>0</v>
      </c>
      <c r="C39" s="6">
        <v>0</v>
      </c>
      <c r="D39" s="6">
        <v>0</v>
      </c>
      <c r="E39" s="6">
        <v>0</v>
      </c>
      <c r="F39" s="6">
        <f t="shared" si="2"/>
        <v>0</v>
      </c>
    </row>
    <row r="40" spans="1:6" ht="12.75">
      <c r="A40" s="39" t="s">
        <v>57</v>
      </c>
      <c r="B40" s="6">
        <v>0</v>
      </c>
      <c r="C40" s="6">
        <v>0</v>
      </c>
      <c r="D40" s="6">
        <v>0</v>
      </c>
      <c r="E40" s="6">
        <v>0</v>
      </c>
      <c r="F40" s="6">
        <f t="shared" si="2"/>
        <v>0</v>
      </c>
    </row>
    <row r="41" spans="1:6" ht="12.75">
      <c r="A41" s="39" t="s">
        <v>58</v>
      </c>
      <c r="B41" s="6">
        <v>0</v>
      </c>
      <c r="C41" s="6">
        <v>0</v>
      </c>
      <c r="D41" s="6">
        <v>0</v>
      </c>
      <c r="E41" s="6">
        <v>0</v>
      </c>
      <c r="F41" s="6">
        <f t="shared" si="2"/>
        <v>0</v>
      </c>
    </row>
    <row r="42" spans="1:6" ht="12.75">
      <c r="A42" s="39" t="s">
        <v>59</v>
      </c>
      <c r="B42" s="6">
        <v>0</v>
      </c>
      <c r="C42" s="6">
        <v>0</v>
      </c>
      <c r="D42" s="6">
        <v>0</v>
      </c>
      <c r="E42" s="6">
        <v>0</v>
      </c>
      <c r="F42" s="6">
        <f t="shared" si="2"/>
        <v>0</v>
      </c>
    </row>
    <row r="43" spans="1:6" ht="12.75">
      <c r="A43" s="39" t="s">
        <v>60</v>
      </c>
      <c r="B43" s="6">
        <v>0</v>
      </c>
      <c r="C43" s="6">
        <v>0</v>
      </c>
      <c r="D43" s="6">
        <v>0</v>
      </c>
      <c r="E43" s="6">
        <v>0</v>
      </c>
      <c r="F43" s="6">
        <f t="shared" si="2"/>
        <v>0</v>
      </c>
    </row>
    <row r="44" spans="1:6" ht="12.75">
      <c r="A44" s="39" t="s">
        <v>61</v>
      </c>
      <c r="B44" s="6">
        <v>12650795.630594144</v>
      </c>
      <c r="C44" s="6">
        <v>4812304.5794058535</v>
      </c>
      <c r="D44" s="6">
        <v>0</v>
      </c>
      <c r="E44" s="6">
        <v>0</v>
      </c>
      <c r="F44" s="6">
        <f t="shared" si="2"/>
        <v>17463100.209999997</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0</v>
      </c>
      <c r="C47" s="6">
        <v>0</v>
      </c>
      <c r="D47" s="6">
        <v>0</v>
      </c>
      <c r="E47" s="6">
        <v>0</v>
      </c>
      <c r="F47" s="6">
        <f t="shared" si="2"/>
        <v>0</v>
      </c>
    </row>
    <row r="48" spans="1:6" ht="12.75">
      <c r="A48" s="39" t="s">
        <v>65</v>
      </c>
      <c r="B48" s="6">
        <v>0</v>
      </c>
      <c r="C48" s="6">
        <v>0</v>
      </c>
      <c r="D48" s="6">
        <v>0</v>
      </c>
      <c r="E48" s="6">
        <v>0</v>
      </c>
      <c r="F48" s="6">
        <f t="shared" si="2"/>
        <v>0</v>
      </c>
    </row>
    <row r="49" spans="1:6" ht="12.75">
      <c r="A49" s="39" t="s">
        <v>66</v>
      </c>
      <c r="B49" s="6">
        <v>0</v>
      </c>
      <c r="C49" s="6">
        <v>0</v>
      </c>
      <c r="D49" s="6">
        <v>0</v>
      </c>
      <c r="E49" s="6">
        <v>0</v>
      </c>
      <c r="F49" s="6">
        <f t="shared" si="2"/>
        <v>0</v>
      </c>
    </row>
    <row r="50" spans="1:6" ht="12.75">
      <c r="A50" s="39" t="s">
        <v>67</v>
      </c>
      <c r="B50" s="6">
        <v>0</v>
      </c>
      <c r="C50" s="6">
        <v>0</v>
      </c>
      <c r="D50" s="6">
        <v>0</v>
      </c>
      <c r="E50" s="6">
        <v>0</v>
      </c>
      <c r="F50" s="6">
        <f t="shared" si="2"/>
        <v>0</v>
      </c>
    </row>
    <row r="51" spans="1:6" ht="12.75">
      <c r="A51" s="39" t="s">
        <v>68</v>
      </c>
      <c r="B51" s="6">
        <v>0</v>
      </c>
      <c r="C51" s="6">
        <v>0</v>
      </c>
      <c r="D51" s="6">
        <v>0</v>
      </c>
      <c r="E51" s="6">
        <v>0</v>
      </c>
      <c r="F51" s="6">
        <f t="shared" si="2"/>
        <v>0</v>
      </c>
    </row>
    <row r="52" spans="1:6" ht="12.75">
      <c r="A52" s="39" t="s">
        <v>69</v>
      </c>
      <c r="B52" s="6">
        <v>0</v>
      </c>
      <c r="C52" s="6">
        <v>0</v>
      </c>
      <c r="D52" s="6">
        <v>0</v>
      </c>
      <c r="E52" s="6">
        <v>0</v>
      </c>
      <c r="F52" s="6">
        <f t="shared" si="2"/>
        <v>0</v>
      </c>
    </row>
    <row r="53" spans="1:6" ht="12.75">
      <c r="A53" s="39" t="s">
        <v>70</v>
      </c>
      <c r="B53" s="6">
        <v>0</v>
      </c>
      <c r="C53" s="6">
        <v>0</v>
      </c>
      <c r="D53" s="6">
        <v>0</v>
      </c>
      <c r="E53" s="6">
        <v>0</v>
      </c>
      <c r="F53" s="6">
        <f t="shared" si="2"/>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12650795.630594144</v>
      </c>
      <c r="C60" s="6">
        <f>SUM(C6:C58)</f>
        <v>4812304.5794058535</v>
      </c>
      <c r="D60" s="6">
        <f>SUM(D6:D58)</f>
        <v>0</v>
      </c>
      <c r="E60" s="6">
        <f>SUM(E6:E58)</f>
        <v>0</v>
      </c>
      <c r="F60" s="6">
        <f>SUM(F6:F58)</f>
        <v>17463100.209999997</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Italic"EBL Life Insurance Company&amp;R&amp;"Geneva,Bold"UNAUDITED
 © NOLHGA</oddHeader>
    <oddFooter>&amp;L&amp;B&amp;IFor member company and association use only.  The data utilizes estimates and excludes many costs incurred directly by State Guaranty Associations.  It MAY NOT be utilized in protesting actual assessments made by State Guaranty Associations.</oddFooter>
  </headerFooter>
</worksheet>
</file>

<file path=xl/worksheets/sheet21.xml><?xml version="1.0" encoding="utf-8"?>
<worksheet xmlns="http://schemas.openxmlformats.org/spreadsheetml/2006/main" xmlns:r="http://schemas.openxmlformats.org/officeDocument/2006/relationships">
  <dimension ref="A1:Q67"/>
  <sheetViews>
    <sheetView zoomScale="75" zoomScaleNormal="75" workbookViewId="0" topLeftCell="A1">
      <selection activeCell="A1" sqref="A1:IV16384"/>
    </sheetView>
  </sheetViews>
  <sheetFormatPr defaultColWidth="9.00390625" defaultRowHeight="12.75"/>
  <cols>
    <col min="1" max="1" width="15.625" style="7" bestFit="1" customWidth="1"/>
    <col min="2" max="3" width="15.00390625" style="7" bestFit="1" customWidth="1"/>
    <col min="4" max="4" width="6.375" style="7" bestFit="1" customWidth="1"/>
    <col min="5" max="5" width="14.50390625" style="7" bestFit="1" customWidth="1"/>
    <col min="6" max="6" width="15.00390625" style="7" bestFit="1" customWidth="1"/>
    <col min="7" max="7" width="2.625" style="7" customWidth="1"/>
    <col min="8" max="8" width="28.125" style="7" bestFit="1" customWidth="1"/>
    <col min="9" max="9" width="15.00390625" style="8" bestFit="1" customWidth="1"/>
    <col min="10" max="13" width="10.625" style="7" customWidth="1"/>
    <col min="14" max="14" width="11.00390625" style="7" bestFit="1" customWidth="1"/>
    <col min="15" max="16" width="9.375" style="7" bestFit="1" customWidth="1"/>
    <col min="17" max="17" width="11.00390625" style="7" bestFit="1" customWidth="1"/>
    <col min="18" max="16384" width="10.625" style="7" customWidth="1"/>
  </cols>
  <sheetData>
    <row r="1" spans="1:14" ht="12.75">
      <c r="A1" s="130" t="s">
        <v>88</v>
      </c>
      <c r="B1" s="130"/>
      <c r="C1" s="130"/>
      <c r="D1" s="130"/>
      <c r="E1" s="130"/>
      <c r="F1" s="130"/>
      <c r="N1" s="7" t="s">
        <v>77</v>
      </c>
    </row>
    <row r="2" spans="1:16" ht="12.75">
      <c r="A2" s="4" t="s">
        <v>0</v>
      </c>
      <c r="N2" s="7" t="s">
        <v>76</v>
      </c>
      <c r="O2" s="7" t="s">
        <v>78</v>
      </c>
      <c r="P2" s="7" t="s">
        <v>79</v>
      </c>
    </row>
    <row r="3" spans="2:5" ht="12.75">
      <c r="B3" s="21"/>
      <c r="C3" s="21" t="s">
        <v>1</v>
      </c>
      <c r="E3" s="21" t="s">
        <v>2</v>
      </c>
    </row>
    <row r="4" spans="1:6" ht="12.75">
      <c r="A4" s="7" t="s">
        <v>0</v>
      </c>
      <c r="B4" s="21" t="s">
        <v>3</v>
      </c>
      <c r="C4" s="21" t="s">
        <v>4</v>
      </c>
      <c r="D4" s="21" t="s">
        <v>5</v>
      </c>
      <c r="E4" s="21" t="s">
        <v>4</v>
      </c>
      <c r="F4" s="21" t="s">
        <v>6</v>
      </c>
    </row>
    <row r="5" ht="12.75">
      <c r="A5" s="7" t="s">
        <v>0</v>
      </c>
    </row>
    <row r="6" spans="1:17" ht="12.75">
      <c r="A6" s="39" t="s">
        <v>7</v>
      </c>
      <c r="B6" s="6">
        <v>11567221.540643867</v>
      </c>
      <c r="C6" s="6">
        <v>18994364.854181588</v>
      </c>
      <c r="D6" s="6">
        <v>0</v>
      </c>
      <c r="E6" s="6">
        <v>0</v>
      </c>
      <c r="F6" s="6">
        <f aca="true" t="shared" si="0" ref="F6:F21">SUM(B6:E6)</f>
        <v>30561586.394825455</v>
      </c>
      <c r="H6" s="7" t="s">
        <v>8</v>
      </c>
      <c r="I6" s="8" t="s">
        <v>0</v>
      </c>
      <c r="N6" s="7">
        <v>140330</v>
      </c>
      <c r="O6" s="7">
        <v>2719</v>
      </c>
      <c r="P6" s="7">
        <v>0</v>
      </c>
      <c r="Q6" s="7">
        <f aca="true" t="shared" si="1" ref="Q6:Q37">SUM(N6:P6)</f>
        <v>143049</v>
      </c>
    </row>
    <row r="7" spans="1:17" ht="12" customHeight="1">
      <c r="A7" s="39" t="s">
        <v>9</v>
      </c>
      <c r="B7" s="6">
        <v>495388.7116160479</v>
      </c>
      <c r="C7" s="6">
        <v>5240325.3178055575</v>
      </c>
      <c r="D7" s="6">
        <v>0</v>
      </c>
      <c r="E7" s="6">
        <v>0</v>
      </c>
      <c r="F7" s="6">
        <f t="shared" si="0"/>
        <v>5735714.029421605</v>
      </c>
      <c r="N7" s="7">
        <v>69797</v>
      </c>
      <c r="O7" s="7">
        <v>0</v>
      </c>
      <c r="P7" s="7">
        <v>0</v>
      </c>
      <c r="Q7" s="7">
        <f t="shared" si="1"/>
        <v>69797</v>
      </c>
    </row>
    <row r="8" spans="1:17" ht="12.75">
      <c r="A8" s="39" t="s">
        <v>10</v>
      </c>
      <c r="B8" s="6">
        <v>19921087.45570585</v>
      </c>
      <c r="C8" s="6">
        <v>24439648.356295276</v>
      </c>
      <c r="D8" s="6">
        <v>0</v>
      </c>
      <c r="E8" s="6">
        <v>0</v>
      </c>
      <c r="F8" s="6">
        <f t="shared" si="0"/>
        <v>44360735.812001124</v>
      </c>
      <c r="H8" s="7" t="s">
        <v>0</v>
      </c>
      <c r="I8" s="8" t="s">
        <v>0</v>
      </c>
      <c r="N8" s="7">
        <v>258953</v>
      </c>
      <c r="O8" s="7">
        <v>0</v>
      </c>
      <c r="P8" s="7">
        <v>181049</v>
      </c>
      <c r="Q8" s="7">
        <f t="shared" si="1"/>
        <v>440002</v>
      </c>
    </row>
    <row r="9" spans="1:17" ht="12.75">
      <c r="A9" s="39" t="s">
        <v>11</v>
      </c>
      <c r="B9" s="6">
        <v>7509852.040618958</v>
      </c>
      <c r="C9" s="6">
        <v>3953549.0532950233</v>
      </c>
      <c r="D9" s="6">
        <v>0</v>
      </c>
      <c r="E9" s="6">
        <v>52954.21014888141</v>
      </c>
      <c r="F9" s="6">
        <f t="shared" si="0"/>
        <v>11516355.304062864</v>
      </c>
      <c r="H9" s="7" t="s">
        <v>0</v>
      </c>
      <c r="I9" s="8" t="s">
        <v>0</v>
      </c>
      <c r="N9" s="7">
        <v>77918</v>
      </c>
      <c r="O9" s="7">
        <v>1406</v>
      </c>
      <c r="P9" s="7">
        <v>0</v>
      </c>
      <c r="Q9" s="7">
        <f t="shared" si="1"/>
        <v>79324</v>
      </c>
    </row>
    <row r="10" spans="1:17" ht="12.75">
      <c r="A10" s="39" t="s">
        <v>12</v>
      </c>
      <c r="B10" s="6">
        <v>259158831.37239027</v>
      </c>
      <c r="C10" s="6">
        <v>397375935.1886218</v>
      </c>
      <c r="D10" s="6">
        <v>0</v>
      </c>
      <c r="E10" s="6">
        <v>0</v>
      </c>
      <c r="F10" s="6">
        <f t="shared" si="0"/>
        <v>656534766.561012</v>
      </c>
      <c r="H10" s="7" t="s">
        <v>13</v>
      </c>
      <c r="I10" s="8">
        <v>5314637587.798971</v>
      </c>
      <c r="N10" s="7">
        <v>3152547</v>
      </c>
      <c r="O10" s="7">
        <v>70206</v>
      </c>
      <c r="P10" s="7">
        <v>0</v>
      </c>
      <c r="Q10" s="7">
        <f t="shared" si="1"/>
        <v>3222753</v>
      </c>
    </row>
    <row r="11" spans="1:17" ht="12.75">
      <c r="A11" s="39" t="s">
        <v>15</v>
      </c>
      <c r="B11" s="6">
        <v>0</v>
      </c>
      <c r="C11" s="6">
        <v>0</v>
      </c>
      <c r="D11" s="6">
        <v>0</v>
      </c>
      <c r="E11" s="6">
        <v>0</v>
      </c>
      <c r="F11" s="6">
        <f t="shared" si="0"/>
        <v>0</v>
      </c>
      <c r="N11" s="7" t="e">
        <f>+#REF!</f>
        <v>#REF!</v>
      </c>
      <c r="O11" s="7">
        <v>0</v>
      </c>
      <c r="P11" s="7">
        <v>0</v>
      </c>
      <c r="Q11" s="7" t="e">
        <f t="shared" si="1"/>
        <v>#REF!</v>
      </c>
    </row>
    <row r="12" spans="1:17" ht="12.75">
      <c r="A12" s="39" t="s">
        <v>16</v>
      </c>
      <c r="B12" s="6">
        <v>0</v>
      </c>
      <c r="C12" s="6">
        <v>0</v>
      </c>
      <c r="D12" s="6">
        <v>0</v>
      </c>
      <c r="E12" s="6">
        <v>0</v>
      </c>
      <c r="F12" s="6">
        <f t="shared" si="0"/>
        <v>0</v>
      </c>
      <c r="H12" s="7" t="s">
        <v>17</v>
      </c>
      <c r="N12" s="7" t="e">
        <f>+#REF!</f>
        <v>#REF!</v>
      </c>
      <c r="O12" s="7">
        <v>0</v>
      </c>
      <c r="P12" s="7">
        <v>0</v>
      </c>
      <c r="Q12" s="7" t="e">
        <f t="shared" si="1"/>
        <v>#REF!</v>
      </c>
    </row>
    <row r="13" spans="1:17" ht="12.75">
      <c r="A13" s="39" t="s">
        <v>18</v>
      </c>
      <c r="B13" s="6">
        <v>2861726.229677209</v>
      </c>
      <c r="C13" s="6">
        <v>4246491.914522665</v>
      </c>
      <c r="D13" s="6">
        <v>0</v>
      </c>
      <c r="E13" s="6">
        <v>103094.5852470638</v>
      </c>
      <c r="F13" s="6">
        <f t="shared" si="0"/>
        <v>7211312.729446938</v>
      </c>
      <c r="H13" s="7" t="s">
        <v>19</v>
      </c>
      <c r="I13" s="8">
        <v>0</v>
      </c>
      <c r="N13" s="7">
        <v>71961</v>
      </c>
      <c r="O13" s="7">
        <v>665</v>
      </c>
      <c r="P13" s="7">
        <v>0</v>
      </c>
      <c r="Q13" s="7">
        <f t="shared" si="1"/>
        <v>72626</v>
      </c>
    </row>
    <row r="14" spans="1:17" ht="12.75">
      <c r="A14" s="39" t="s">
        <v>20</v>
      </c>
      <c r="B14" s="6">
        <v>0</v>
      </c>
      <c r="C14" s="6">
        <v>0</v>
      </c>
      <c r="D14" s="6">
        <v>0</v>
      </c>
      <c r="E14" s="6">
        <v>0</v>
      </c>
      <c r="F14" s="6">
        <f t="shared" si="0"/>
        <v>0</v>
      </c>
      <c r="H14" s="7" t="s">
        <v>21</v>
      </c>
      <c r="I14" s="8">
        <v>0</v>
      </c>
      <c r="N14" s="7" t="e">
        <f>+#REF!</f>
        <v>#REF!</v>
      </c>
      <c r="O14" s="7">
        <v>0</v>
      </c>
      <c r="P14" s="7">
        <v>0</v>
      </c>
      <c r="Q14" s="7" t="e">
        <f t="shared" si="1"/>
        <v>#REF!</v>
      </c>
    </row>
    <row r="15" spans="1:17" ht="12.75">
      <c r="A15" s="39" t="s">
        <v>22</v>
      </c>
      <c r="B15" s="6">
        <v>91862914.28571431</v>
      </c>
      <c r="C15" s="6">
        <v>92333012.14007534</v>
      </c>
      <c r="D15" s="6">
        <v>0</v>
      </c>
      <c r="E15" s="6">
        <v>0</v>
      </c>
      <c r="F15" s="6">
        <f t="shared" si="0"/>
        <v>184195926.42578965</v>
      </c>
      <c r="H15" s="7" t="s">
        <v>23</v>
      </c>
      <c r="I15" s="8">
        <v>23245877.279999997</v>
      </c>
      <c r="N15" s="7">
        <v>1022164</v>
      </c>
      <c r="O15" s="7">
        <v>17119</v>
      </c>
      <c r="P15" s="7">
        <v>57245</v>
      </c>
      <c r="Q15" s="7">
        <f t="shared" si="1"/>
        <v>1096528</v>
      </c>
    </row>
    <row r="16" spans="1:17" ht="12.75">
      <c r="A16" s="39" t="s">
        <v>24</v>
      </c>
      <c r="B16" s="6">
        <v>24055318.592884544</v>
      </c>
      <c r="C16" s="6">
        <v>20888241.26005798</v>
      </c>
      <c r="D16" s="6">
        <v>0</v>
      </c>
      <c r="E16" s="6">
        <v>2317467.1659816033</v>
      </c>
      <c r="F16" s="6">
        <f t="shared" si="0"/>
        <v>47261027.01892413</v>
      </c>
      <c r="N16" s="7">
        <v>389352</v>
      </c>
      <c r="O16" s="7">
        <v>4302</v>
      </c>
      <c r="P16" s="7">
        <v>3046</v>
      </c>
      <c r="Q16" s="7">
        <f t="shared" si="1"/>
        <v>396700</v>
      </c>
    </row>
    <row r="17" spans="1:17" ht="12.75">
      <c r="A17" s="39" t="s">
        <v>25</v>
      </c>
      <c r="B17" s="6">
        <v>23993035.222200755</v>
      </c>
      <c r="C17" s="6">
        <v>14884843.874453485</v>
      </c>
      <c r="D17" s="6">
        <v>0</v>
      </c>
      <c r="E17" s="6">
        <v>0</v>
      </c>
      <c r="F17" s="6">
        <f t="shared" si="0"/>
        <v>38877879.09665424</v>
      </c>
      <c r="H17" s="7" t="s">
        <v>26</v>
      </c>
      <c r="N17" s="7">
        <v>217497</v>
      </c>
      <c r="O17" s="7">
        <v>3766</v>
      </c>
      <c r="P17" s="7">
        <v>0</v>
      </c>
      <c r="Q17" s="7">
        <f t="shared" si="1"/>
        <v>221263</v>
      </c>
    </row>
    <row r="18" spans="1:17" ht="12.75">
      <c r="A18" s="39" t="s">
        <v>27</v>
      </c>
      <c r="B18" s="6">
        <v>6861566.791657248</v>
      </c>
      <c r="C18" s="6">
        <v>7188756.8483081525</v>
      </c>
      <c r="D18" s="6">
        <v>0</v>
      </c>
      <c r="E18" s="6">
        <v>0</v>
      </c>
      <c r="F18" s="6">
        <f t="shared" si="0"/>
        <v>14050323.6399654</v>
      </c>
      <c r="H18" s="7" t="s">
        <v>28</v>
      </c>
      <c r="I18" s="8">
        <v>2380406620.2048473</v>
      </c>
      <c r="N18" s="7">
        <v>71279</v>
      </c>
      <c r="O18" s="7">
        <v>0</v>
      </c>
      <c r="P18" s="7">
        <v>0</v>
      </c>
      <c r="Q18" s="7">
        <f t="shared" si="1"/>
        <v>71279</v>
      </c>
    </row>
    <row r="19" spans="1:17" ht="12.75">
      <c r="A19" s="39" t="s">
        <v>29</v>
      </c>
      <c r="B19" s="6">
        <v>70027960.1604015</v>
      </c>
      <c r="C19" s="6">
        <v>93260909.43351959</v>
      </c>
      <c r="D19" s="6">
        <v>0</v>
      </c>
      <c r="E19" s="6">
        <v>6526875.859845563</v>
      </c>
      <c r="F19" s="6">
        <f t="shared" si="0"/>
        <v>169815745.4537666</v>
      </c>
      <c r="H19" s="7" t="s">
        <v>30</v>
      </c>
      <c r="I19" s="8">
        <v>282015840</v>
      </c>
      <c r="N19" s="7">
        <v>887696</v>
      </c>
      <c r="O19" s="7">
        <v>15878</v>
      </c>
      <c r="P19" s="7">
        <v>54558</v>
      </c>
      <c r="Q19" s="7">
        <f t="shared" si="1"/>
        <v>958132</v>
      </c>
    </row>
    <row r="20" spans="1:17" ht="12.75">
      <c r="A20" s="39" t="s">
        <v>31</v>
      </c>
      <c r="B20" s="6">
        <v>13487235.947953807</v>
      </c>
      <c r="C20" s="6">
        <v>23890527.750900704</v>
      </c>
      <c r="D20" s="6">
        <v>0</v>
      </c>
      <c r="E20" s="6">
        <v>13274.318083003738</v>
      </c>
      <c r="F20" s="6">
        <f t="shared" si="0"/>
        <v>37391038.01693752</v>
      </c>
      <c r="H20" s="7" t="s">
        <v>32</v>
      </c>
      <c r="I20" s="8" t="s">
        <v>0</v>
      </c>
      <c r="N20" s="7">
        <v>186080</v>
      </c>
      <c r="O20" s="7">
        <v>3511</v>
      </c>
      <c r="P20" s="7">
        <v>2969</v>
      </c>
      <c r="Q20" s="7">
        <f t="shared" si="1"/>
        <v>192560</v>
      </c>
    </row>
    <row r="21" spans="1:17" ht="12.75">
      <c r="A21" s="39" t="s">
        <v>33</v>
      </c>
      <c r="B21" s="6">
        <v>12003298.676964186</v>
      </c>
      <c r="C21" s="6">
        <v>19070579.495385848</v>
      </c>
      <c r="D21" s="6">
        <v>0</v>
      </c>
      <c r="E21" s="6">
        <v>40690.76761448455</v>
      </c>
      <c r="F21" s="6">
        <f t="shared" si="0"/>
        <v>31114568.939964518</v>
      </c>
      <c r="H21" s="7" t="s">
        <v>34</v>
      </c>
      <c r="I21" s="8">
        <v>0</v>
      </c>
      <c r="N21" s="7">
        <v>172120</v>
      </c>
      <c r="O21" s="7">
        <v>2907</v>
      </c>
      <c r="P21" s="7">
        <v>0</v>
      </c>
      <c r="Q21" s="7">
        <f t="shared" si="1"/>
        <v>175027</v>
      </c>
    </row>
    <row r="22" spans="1:17" ht="12.75">
      <c r="A22" s="39" t="s">
        <v>35</v>
      </c>
      <c r="B22" s="6">
        <v>22258072.24701117</v>
      </c>
      <c r="C22" s="6">
        <v>9203211.85719476</v>
      </c>
      <c r="D22" s="6">
        <v>0</v>
      </c>
      <c r="E22" s="6">
        <v>0</v>
      </c>
      <c r="F22" s="6">
        <f aca="true" t="shared" si="2" ref="F22:F37">SUM(B22:E22)</f>
        <v>31461284.10420593</v>
      </c>
      <c r="H22" s="7" t="s">
        <v>36</v>
      </c>
      <c r="I22" s="8" t="s">
        <v>0</v>
      </c>
      <c r="N22" s="7">
        <v>167660</v>
      </c>
      <c r="O22" s="7">
        <v>2971</v>
      </c>
      <c r="P22" s="7">
        <v>6917</v>
      </c>
      <c r="Q22" s="7">
        <f t="shared" si="1"/>
        <v>177548</v>
      </c>
    </row>
    <row r="23" spans="1:17" ht="12.75">
      <c r="A23" s="39" t="s">
        <v>37</v>
      </c>
      <c r="B23" s="6">
        <v>12269070.99827256</v>
      </c>
      <c r="C23" s="6">
        <v>20114747.07250009</v>
      </c>
      <c r="D23" s="6">
        <v>0</v>
      </c>
      <c r="E23" s="6">
        <v>0</v>
      </c>
      <c r="F23" s="6">
        <f t="shared" si="2"/>
        <v>32383818.07077265</v>
      </c>
      <c r="H23" s="7" t="s">
        <v>38</v>
      </c>
      <c r="I23" s="8">
        <v>30704040.40007685</v>
      </c>
      <c r="N23" s="7">
        <v>158881</v>
      </c>
      <c r="O23" s="7">
        <v>3057</v>
      </c>
      <c r="P23" s="7">
        <v>0</v>
      </c>
      <c r="Q23" s="7">
        <f t="shared" si="1"/>
        <v>161938</v>
      </c>
    </row>
    <row r="24" spans="1:17" ht="12.75">
      <c r="A24" s="39" t="s">
        <v>39</v>
      </c>
      <c r="B24" s="6">
        <v>0</v>
      </c>
      <c r="C24" s="6">
        <v>0</v>
      </c>
      <c r="D24" s="6">
        <v>0</v>
      </c>
      <c r="E24" s="6">
        <v>0</v>
      </c>
      <c r="F24" s="6">
        <f t="shared" si="2"/>
        <v>0</v>
      </c>
      <c r="N24" s="7" t="e">
        <f>+#REF!</f>
        <v>#REF!</v>
      </c>
      <c r="O24" s="7">
        <v>0</v>
      </c>
      <c r="P24" s="7">
        <v>0</v>
      </c>
      <c r="Q24" s="7" t="e">
        <f t="shared" si="1"/>
        <v>#REF!</v>
      </c>
    </row>
    <row r="25" spans="1:17" ht="12.75">
      <c r="A25" s="39" t="s">
        <v>40</v>
      </c>
      <c r="B25" s="6">
        <v>0</v>
      </c>
      <c r="C25" s="6">
        <v>0</v>
      </c>
      <c r="D25" s="6">
        <v>0</v>
      </c>
      <c r="E25" s="6">
        <v>0</v>
      </c>
      <c r="F25" s="6">
        <f t="shared" si="2"/>
        <v>0</v>
      </c>
      <c r="H25" s="7" t="s">
        <v>41</v>
      </c>
      <c r="I25" s="8">
        <f>SUM(I10:I15)-SUM(I18:I23)</f>
        <v>2644756964.4740467</v>
      </c>
      <c r="N25" s="7" t="e">
        <f>+#REF!</f>
        <v>#REF!</v>
      </c>
      <c r="O25" s="7">
        <v>0</v>
      </c>
      <c r="P25" s="7">
        <v>0</v>
      </c>
      <c r="Q25" s="7" t="e">
        <f t="shared" si="1"/>
        <v>#REF!</v>
      </c>
    </row>
    <row r="26" spans="1:17" ht="12.75">
      <c r="A26" s="39" t="s">
        <v>42</v>
      </c>
      <c r="B26" s="6">
        <v>17010392.960470628</v>
      </c>
      <c r="C26" s="6">
        <v>17630055.62386946</v>
      </c>
      <c r="D26" s="6">
        <v>0</v>
      </c>
      <c r="E26" s="6">
        <v>5728140.33813468</v>
      </c>
      <c r="F26" s="6">
        <f t="shared" si="2"/>
        <v>40368588.92247477</v>
      </c>
      <c r="H26" s="7" t="s">
        <v>43</v>
      </c>
      <c r="I26" s="8">
        <f>+F60</f>
        <v>2644756964.4740505</v>
      </c>
      <c r="N26" s="7">
        <v>158887</v>
      </c>
      <c r="O26" s="7">
        <v>3160</v>
      </c>
      <c r="P26" s="7">
        <v>0</v>
      </c>
      <c r="Q26" s="7">
        <f t="shared" si="1"/>
        <v>162047</v>
      </c>
    </row>
    <row r="27" spans="1:17" ht="12.75">
      <c r="A27" s="39" t="s">
        <v>44</v>
      </c>
      <c r="B27" s="6">
        <v>37894118.98519598</v>
      </c>
      <c r="C27" s="6">
        <v>37232840.789789915</v>
      </c>
      <c r="D27" s="6">
        <v>0</v>
      </c>
      <c r="E27" s="6">
        <v>0</v>
      </c>
      <c r="F27" s="6">
        <f t="shared" si="2"/>
        <v>75126959.7749859</v>
      </c>
      <c r="I27" s="8" t="s">
        <v>0</v>
      </c>
      <c r="N27" s="7">
        <v>452700</v>
      </c>
      <c r="O27" s="7">
        <v>0</v>
      </c>
      <c r="P27" s="7">
        <v>18178</v>
      </c>
      <c r="Q27" s="7">
        <f t="shared" si="1"/>
        <v>470878</v>
      </c>
    </row>
    <row r="28" spans="1:17" ht="12.75">
      <c r="A28" s="39" t="s">
        <v>45</v>
      </c>
      <c r="B28" s="6">
        <v>-1215.844844036508</v>
      </c>
      <c r="C28" s="6">
        <v>0</v>
      </c>
      <c r="D28" s="6">
        <v>0</v>
      </c>
      <c r="E28" s="6">
        <v>-79348.21668487064</v>
      </c>
      <c r="F28" s="6">
        <f t="shared" si="2"/>
        <v>-80564.06152890714</v>
      </c>
      <c r="I28" s="8" t="s">
        <v>0</v>
      </c>
      <c r="N28" s="7">
        <v>131014</v>
      </c>
      <c r="O28" s="7">
        <v>0</v>
      </c>
      <c r="P28" s="7">
        <v>0</v>
      </c>
      <c r="Q28" s="7">
        <f t="shared" si="1"/>
        <v>131014</v>
      </c>
    </row>
    <row r="29" spans="1:17" ht="12.75">
      <c r="A29" s="39" t="s">
        <v>46</v>
      </c>
      <c r="B29" s="6">
        <v>13546538.472867038</v>
      </c>
      <c r="C29" s="6">
        <v>31264755.634726234</v>
      </c>
      <c r="D29" s="6">
        <v>0</v>
      </c>
      <c r="E29" s="6">
        <v>10569.954112617057</v>
      </c>
      <c r="F29" s="6">
        <f t="shared" si="2"/>
        <v>44821864.06170589</v>
      </c>
      <c r="N29" s="7">
        <v>255139</v>
      </c>
      <c r="O29" s="7">
        <v>4040</v>
      </c>
      <c r="P29" s="7">
        <v>3618</v>
      </c>
      <c r="Q29" s="7">
        <f t="shared" si="1"/>
        <v>262797</v>
      </c>
    </row>
    <row r="30" spans="1:17" ht="12.75">
      <c r="A30" s="39" t="s">
        <v>47</v>
      </c>
      <c r="B30" s="6">
        <v>17888781.9634508</v>
      </c>
      <c r="C30" s="6">
        <v>4836398.730621939</v>
      </c>
      <c r="D30" s="6">
        <v>0</v>
      </c>
      <c r="E30" s="6">
        <v>95533.13346395384</v>
      </c>
      <c r="F30" s="6">
        <f t="shared" si="2"/>
        <v>22820713.82753669</v>
      </c>
      <c r="N30" s="7">
        <v>122763</v>
      </c>
      <c r="O30" s="7">
        <v>2024</v>
      </c>
      <c r="P30" s="7">
        <v>0</v>
      </c>
      <c r="Q30" s="7">
        <f t="shared" si="1"/>
        <v>124787</v>
      </c>
    </row>
    <row r="31" spans="1:17" ht="12.75">
      <c r="A31" s="39" t="s">
        <v>48</v>
      </c>
      <c r="B31" s="6">
        <v>50384031.52045126</v>
      </c>
      <c r="C31" s="6">
        <v>21678543.326994084</v>
      </c>
      <c r="D31" s="6">
        <v>0</v>
      </c>
      <c r="E31" s="6">
        <v>0</v>
      </c>
      <c r="F31" s="6">
        <f t="shared" si="2"/>
        <v>72062574.84744534</v>
      </c>
      <c r="N31" s="7">
        <v>241229</v>
      </c>
      <c r="O31" s="7">
        <v>7219</v>
      </c>
      <c r="P31" s="7">
        <v>0</v>
      </c>
      <c r="Q31" s="7">
        <f t="shared" si="1"/>
        <v>248448</v>
      </c>
    </row>
    <row r="32" spans="1:17" ht="12.75">
      <c r="A32" s="39" t="s">
        <v>49</v>
      </c>
      <c r="B32" s="6">
        <v>3142640.297057426</v>
      </c>
      <c r="C32" s="6">
        <v>3095648.5879626307</v>
      </c>
      <c r="D32" s="6">
        <v>0</v>
      </c>
      <c r="E32" s="6">
        <v>0</v>
      </c>
      <c r="F32" s="6">
        <f t="shared" si="2"/>
        <v>6238288.885020057</v>
      </c>
      <c r="N32" s="7">
        <v>34392</v>
      </c>
      <c r="O32" s="7">
        <v>579</v>
      </c>
      <c r="P32" s="7">
        <v>0</v>
      </c>
      <c r="Q32" s="7">
        <f t="shared" si="1"/>
        <v>34971</v>
      </c>
    </row>
    <row r="33" spans="1:17" ht="12.75">
      <c r="A33" s="39" t="s">
        <v>50</v>
      </c>
      <c r="B33" s="6">
        <v>9743482.645695975</v>
      </c>
      <c r="C33" s="6">
        <v>5984174.43154111</v>
      </c>
      <c r="D33" s="6">
        <v>0</v>
      </c>
      <c r="E33" s="6">
        <v>0</v>
      </c>
      <c r="F33" s="6">
        <f t="shared" si="2"/>
        <v>15727657.077237085</v>
      </c>
      <c r="N33" s="7">
        <v>86397</v>
      </c>
      <c r="O33" s="7">
        <v>1385</v>
      </c>
      <c r="P33" s="7">
        <v>0</v>
      </c>
      <c r="Q33" s="7">
        <f t="shared" si="1"/>
        <v>87782</v>
      </c>
    </row>
    <row r="34" spans="1:17" ht="12.75">
      <c r="A34" s="39" t="s">
        <v>51</v>
      </c>
      <c r="B34" s="6">
        <v>11616625.40606296</v>
      </c>
      <c r="C34" s="6">
        <v>6143187.52014344</v>
      </c>
      <c r="D34" s="6">
        <v>0</v>
      </c>
      <c r="E34" s="6">
        <v>0</v>
      </c>
      <c r="F34" s="6">
        <f t="shared" si="2"/>
        <v>17759812.926206402</v>
      </c>
      <c r="N34" s="7">
        <v>88378</v>
      </c>
      <c r="O34" s="7">
        <v>1686</v>
      </c>
      <c r="P34" s="7">
        <v>0</v>
      </c>
      <c r="Q34" s="7">
        <f t="shared" si="1"/>
        <v>90064</v>
      </c>
    </row>
    <row r="35" spans="1:17" ht="12.75">
      <c r="A35" s="39" t="s">
        <v>52</v>
      </c>
      <c r="B35" s="6">
        <v>0</v>
      </c>
      <c r="C35" s="6">
        <v>0</v>
      </c>
      <c r="D35" s="6">
        <v>0</v>
      </c>
      <c r="E35" s="6">
        <v>0</v>
      </c>
      <c r="F35" s="6">
        <f t="shared" si="2"/>
        <v>0</v>
      </c>
      <c r="N35" s="7" t="e">
        <f>+#REF!</f>
        <v>#REF!</v>
      </c>
      <c r="O35" s="7">
        <v>0</v>
      </c>
      <c r="P35" s="7">
        <v>0</v>
      </c>
      <c r="Q35" s="7" t="e">
        <f t="shared" si="1"/>
        <v>#REF!</v>
      </c>
    </row>
    <row r="36" spans="1:17" ht="12.75">
      <c r="A36" s="39" t="s">
        <v>53</v>
      </c>
      <c r="B36" s="6">
        <v>18692826.774640873</v>
      </c>
      <c r="C36" s="6">
        <v>45341364.29477913</v>
      </c>
      <c r="D36" s="6">
        <v>0</v>
      </c>
      <c r="E36" s="6">
        <v>1139585.8030704458</v>
      </c>
      <c r="F36" s="6">
        <f t="shared" si="2"/>
        <v>65173776.87249045</v>
      </c>
      <c r="N36" s="7">
        <v>164924</v>
      </c>
      <c r="O36" s="7">
        <v>0</v>
      </c>
      <c r="P36" s="7">
        <v>17618</v>
      </c>
      <c r="Q36" s="7">
        <f t="shared" si="1"/>
        <v>182542</v>
      </c>
    </row>
    <row r="37" spans="1:17" ht="12.75">
      <c r="A37" s="39" t="s">
        <v>54</v>
      </c>
      <c r="B37" s="6">
        <v>4271405.880333729</v>
      </c>
      <c r="C37" s="6">
        <v>6752609.886506096</v>
      </c>
      <c r="D37" s="6">
        <v>0</v>
      </c>
      <c r="E37" s="6">
        <v>0</v>
      </c>
      <c r="F37" s="6">
        <f t="shared" si="2"/>
        <v>11024015.766839825</v>
      </c>
      <c r="N37" s="7">
        <v>66512</v>
      </c>
      <c r="O37" s="7">
        <v>0</v>
      </c>
      <c r="P37" s="7">
        <v>36528</v>
      </c>
      <c r="Q37" s="7">
        <f t="shared" si="1"/>
        <v>103040</v>
      </c>
    </row>
    <row r="38" spans="1:17" ht="12.75">
      <c r="A38" s="39" t="s">
        <v>55</v>
      </c>
      <c r="B38" s="6">
        <v>0</v>
      </c>
      <c r="C38" s="6">
        <v>0</v>
      </c>
      <c r="D38" s="6">
        <v>0</v>
      </c>
      <c r="E38" s="6">
        <v>0</v>
      </c>
      <c r="F38" s="6">
        <f aca="true" t="shared" si="3" ref="F38:F53">SUM(B38:E38)</f>
        <v>0</v>
      </c>
      <c r="N38" s="7" t="e">
        <f>+#REF!</f>
        <v>#REF!</v>
      </c>
      <c r="O38" s="7">
        <v>0</v>
      </c>
      <c r="P38" s="7">
        <v>0</v>
      </c>
      <c r="Q38" s="7" t="e">
        <f aca="true" t="shared" si="4" ref="Q38:Q58">SUM(N38:P38)</f>
        <v>#REF!</v>
      </c>
    </row>
    <row r="39" spans="1:17" ht="12.75">
      <c r="A39" s="39" t="s">
        <v>56</v>
      </c>
      <c r="B39" s="6">
        <v>28544722.880615074</v>
      </c>
      <c r="C39" s="6">
        <v>59493927.812938</v>
      </c>
      <c r="D39" s="6">
        <v>0</v>
      </c>
      <c r="E39" s="6">
        <v>0</v>
      </c>
      <c r="F39" s="6">
        <f t="shared" si="3"/>
        <v>88038650.69355308</v>
      </c>
      <c r="N39" s="7">
        <v>420749</v>
      </c>
      <c r="O39" s="7">
        <v>0</v>
      </c>
      <c r="P39" s="7">
        <v>12160</v>
      </c>
      <c r="Q39" s="7">
        <f t="shared" si="4"/>
        <v>432909</v>
      </c>
    </row>
    <row r="40" spans="1:17" ht="12.75">
      <c r="A40" s="39" t="s">
        <v>57</v>
      </c>
      <c r="B40" s="6">
        <v>3102214.669698706</v>
      </c>
      <c r="C40" s="6">
        <v>4273340.971904411</v>
      </c>
      <c r="D40" s="6">
        <v>0</v>
      </c>
      <c r="E40" s="6">
        <v>29425.539614555804</v>
      </c>
      <c r="F40" s="6">
        <f t="shared" si="3"/>
        <v>7404981.181217672</v>
      </c>
      <c r="N40" s="7">
        <v>41335</v>
      </c>
      <c r="O40" s="7">
        <v>716</v>
      </c>
      <c r="P40" s="7">
        <v>0</v>
      </c>
      <c r="Q40" s="7">
        <f t="shared" si="4"/>
        <v>42051</v>
      </c>
    </row>
    <row r="41" spans="1:17" ht="12.75">
      <c r="A41" s="39" t="s">
        <v>58</v>
      </c>
      <c r="B41" s="6">
        <v>27439906.62130181</v>
      </c>
      <c r="C41" s="6">
        <v>32269588.61809136</v>
      </c>
      <c r="D41" s="6">
        <v>0</v>
      </c>
      <c r="E41" s="6">
        <v>1864304.0239114058</v>
      </c>
      <c r="F41" s="6">
        <f t="shared" si="3"/>
        <v>61573799.263304584</v>
      </c>
      <c r="N41" s="7">
        <v>321349</v>
      </c>
      <c r="O41" s="7">
        <v>5591</v>
      </c>
      <c r="P41" s="7">
        <v>4234</v>
      </c>
      <c r="Q41" s="7">
        <f t="shared" si="4"/>
        <v>331174</v>
      </c>
    </row>
    <row r="42" spans="1:17" ht="12.75">
      <c r="A42" s="39" t="s">
        <v>59</v>
      </c>
      <c r="B42" s="6">
        <v>9994190.803697022</v>
      </c>
      <c r="C42" s="6">
        <v>15961001.721839804</v>
      </c>
      <c r="D42" s="6">
        <v>0</v>
      </c>
      <c r="E42" s="6">
        <v>0</v>
      </c>
      <c r="F42" s="6">
        <f t="shared" si="3"/>
        <v>25955192.525536828</v>
      </c>
      <c r="N42" s="7">
        <v>120165</v>
      </c>
      <c r="O42" s="7">
        <v>0</v>
      </c>
      <c r="P42" s="7">
        <v>0</v>
      </c>
      <c r="Q42" s="7">
        <f t="shared" si="4"/>
        <v>120165</v>
      </c>
    </row>
    <row r="43" spans="1:17" ht="12.75">
      <c r="A43" s="39" t="s">
        <v>60</v>
      </c>
      <c r="B43" s="6">
        <v>14310652.226629077</v>
      </c>
      <c r="C43" s="6">
        <v>14959543.04455415</v>
      </c>
      <c r="D43" s="6">
        <v>0</v>
      </c>
      <c r="E43" s="6">
        <v>0</v>
      </c>
      <c r="F43" s="6">
        <f t="shared" si="3"/>
        <v>29270195.271183226</v>
      </c>
      <c r="N43" s="7">
        <v>152674</v>
      </c>
      <c r="O43" s="7">
        <v>2746</v>
      </c>
      <c r="P43" s="7">
        <v>0</v>
      </c>
      <c r="Q43" s="7">
        <f t="shared" si="4"/>
        <v>155420</v>
      </c>
    </row>
    <row r="44" spans="1:17" ht="12.75">
      <c r="A44" s="39" t="s">
        <v>61</v>
      </c>
      <c r="B44" s="6">
        <v>42555009.3501191</v>
      </c>
      <c r="C44" s="6">
        <v>149525712.76451784</v>
      </c>
      <c r="D44" s="6">
        <v>0</v>
      </c>
      <c r="E44" s="6">
        <v>0</v>
      </c>
      <c r="F44" s="6">
        <f t="shared" si="3"/>
        <v>192080722.11463696</v>
      </c>
      <c r="N44" s="7">
        <v>1012325</v>
      </c>
      <c r="O44" s="7">
        <v>18355</v>
      </c>
      <c r="P44" s="7">
        <v>35744</v>
      </c>
      <c r="Q44" s="7">
        <f t="shared" si="4"/>
        <v>1066424</v>
      </c>
    </row>
    <row r="45" spans="1:17" ht="12.75">
      <c r="A45" s="39" t="s">
        <v>62</v>
      </c>
      <c r="B45" s="6">
        <v>428126.3706338798</v>
      </c>
      <c r="C45" s="6">
        <v>540608.9072725181</v>
      </c>
      <c r="D45" s="6">
        <v>0</v>
      </c>
      <c r="E45" s="6">
        <v>0</v>
      </c>
      <c r="F45" s="6">
        <f t="shared" si="3"/>
        <v>968735.2779063979</v>
      </c>
      <c r="N45" s="7">
        <v>4303</v>
      </c>
      <c r="O45" s="7">
        <v>0</v>
      </c>
      <c r="P45" s="7">
        <v>0</v>
      </c>
      <c r="Q45" s="7">
        <f t="shared" si="4"/>
        <v>4303</v>
      </c>
    </row>
    <row r="46" spans="1:17" ht="12.75">
      <c r="A46" s="39" t="s">
        <v>63</v>
      </c>
      <c r="B46" s="6">
        <v>3044830.7946448</v>
      </c>
      <c r="C46" s="6">
        <v>19147081.85425306</v>
      </c>
      <c r="D46" s="6">
        <v>0</v>
      </c>
      <c r="E46" s="6">
        <v>0</v>
      </c>
      <c r="F46" s="6">
        <f t="shared" si="3"/>
        <v>22191912.64889786</v>
      </c>
      <c r="N46" s="7">
        <v>115523</v>
      </c>
      <c r="O46" s="7">
        <v>2131</v>
      </c>
      <c r="P46" s="7">
        <v>0</v>
      </c>
      <c r="Q46" s="7">
        <f t="shared" si="4"/>
        <v>117654</v>
      </c>
    </row>
    <row r="47" spans="1:17" ht="12.75">
      <c r="A47" s="39" t="s">
        <v>64</v>
      </c>
      <c r="B47" s="6">
        <v>15658663.874870893</v>
      </c>
      <c r="C47" s="6">
        <v>19191048.390313216</v>
      </c>
      <c r="D47" s="6">
        <v>0</v>
      </c>
      <c r="E47" s="6">
        <v>0</v>
      </c>
      <c r="F47" s="6">
        <f t="shared" si="3"/>
        <v>34849712.265184104</v>
      </c>
      <c r="N47" s="7">
        <v>191901</v>
      </c>
      <c r="O47" s="7">
        <v>3316</v>
      </c>
      <c r="P47" s="7">
        <v>0</v>
      </c>
      <c r="Q47" s="7">
        <f t="shared" si="4"/>
        <v>195217</v>
      </c>
    </row>
    <row r="48" spans="1:17" ht="12.75">
      <c r="A48" s="39" t="s">
        <v>65</v>
      </c>
      <c r="B48" s="6">
        <v>6130233.166216798</v>
      </c>
      <c r="C48" s="6">
        <v>2429941.650462029</v>
      </c>
      <c r="D48" s="6">
        <v>0</v>
      </c>
      <c r="E48" s="6">
        <v>0</v>
      </c>
      <c r="F48" s="6">
        <f t="shared" si="3"/>
        <v>8560174.816678828</v>
      </c>
      <c r="N48" s="7">
        <v>43386</v>
      </c>
      <c r="O48" s="7">
        <v>806</v>
      </c>
      <c r="P48" s="7">
        <v>0</v>
      </c>
      <c r="Q48" s="7">
        <f t="shared" si="4"/>
        <v>44192</v>
      </c>
    </row>
    <row r="49" spans="1:17" ht="12.75">
      <c r="A49" s="39" t="s">
        <v>66</v>
      </c>
      <c r="B49" s="6">
        <v>22678138.63684761</v>
      </c>
      <c r="C49" s="6">
        <v>13497915.118685493</v>
      </c>
      <c r="D49" s="6">
        <v>0</v>
      </c>
      <c r="E49" s="6">
        <v>0</v>
      </c>
      <c r="F49" s="6">
        <f t="shared" si="3"/>
        <v>36176053.75553311</v>
      </c>
      <c r="N49" s="7">
        <v>188167</v>
      </c>
      <c r="O49" s="7">
        <v>3220</v>
      </c>
      <c r="P49" s="7">
        <v>0</v>
      </c>
      <c r="Q49" s="7">
        <f t="shared" si="4"/>
        <v>191387</v>
      </c>
    </row>
    <row r="50" spans="1:17" ht="12.75">
      <c r="A50" s="39" t="s">
        <v>67</v>
      </c>
      <c r="B50" s="6">
        <v>105068953.96885395</v>
      </c>
      <c r="C50" s="6">
        <v>112545243.89022112</v>
      </c>
      <c r="D50" s="6">
        <v>0</v>
      </c>
      <c r="E50" s="6">
        <v>11824618.799327398</v>
      </c>
      <c r="F50" s="6">
        <f t="shared" si="3"/>
        <v>229438816.65840247</v>
      </c>
      <c r="N50" s="7">
        <v>1194348</v>
      </c>
      <c r="O50" s="7">
        <v>0</v>
      </c>
      <c r="P50" s="7">
        <v>29719</v>
      </c>
      <c r="Q50" s="7">
        <f t="shared" si="4"/>
        <v>1224067</v>
      </c>
    </row>
    <row r="51" spans="1:17" ht="12.75">
      <c r="A51" s="39" t="s">
        <v>68</v>
      </c>
      <c r="B51" s="6">
        <v>8036800.274868604</v>
      </c>
      <c r="C51" s="6">
        <v>5405772.53887181</v>
      </c>
      <c r="D51" s="6">
        <v>0</v>
      </c>
      <c r="E51" s="6">
        <v>245918.06021374842</v>
      </c>
      <c r="F51" s="6">
        <f t="shared" si="3"/>
        <v>13688490.873954162</v>
      </c>
      <c r="N51" s="7">
        <v>77024</v>
      </c>
      <c r="O51" s="7">
        <v>1323</v>
      </c>
      <c r="P51" s="7">
        <v>0</v>
      </c>
      <c r="Q51" s="7">
        <f t="shared" si="4"/>
        <v>78347</v>
      </c>
    </row>
    <row r="52" spans="1:17" ht="12.75">
      <c r="A52" s="39" t="s">
        <v>69</v>
      </c>
      <c r="B52" s="6">
        <v>0</v>
      </c>
      <c r="C52" s="6">
        <v>0</v>
      </c>
      <c r="D52" s="6">
        <v>0</v>
      </c>
      <c r="E52" s="6">
        <v>0</v>
      </c>
      <c r="F52" s="6">
        <f t="shared" si="3"/>
        <v>0</v>
      </c>
      <c r="N52" s="7" t="e">
        <f>+#REF!</f>
        <v>#REF!</v>
      </c>
      <c r="O52" s="7">
        <v>0</v>
      </c>
      <c r="P52" s="7">
        <v>0</v>
      </c>
      <c r="Q52" s="7" t="e">
        <f t="shared" si="4"/>
        <v>#REF!</v>
      </c>
    </row>
    <row r="53" spans="1:17" ht="12.75">
      <c r="A53" s="39" t="s">
        <v>70</v>
      </c>
      <c r="B53" s="6">
        <v>10046578.096215434</v>
      </c>
      <c r="C53" s="6">
        <v>16859601.382268175</v>
      </c>
      <c r="D53" s="6">
        <v>0</v>
      </c>
      <c r="E53" s="6">
        <v>0</v>
      </c>
      <c r="F53" s="6">
        <f t="shared" si="3"/>
        <v>26906179.47848361</v>
      </c>
      <c r="N53" s="7">
        <v>173714</v>
      </c>
      <c r="O53" s="7">
        <v>2524</v>
      </c>
      <c r="P53" s="7">
        <v>14573</v>
      </c>
      <c r="Q53" s="7">
        <f t="shared" si="4"/>
        <v>190811</v>
      </c>
    </row>
    <row r="54" spans="1:17" ht="12.75">
      <c r="A54" s="39" t="s">
        <v>71</v>
      </c>
      <c r="B54" s="6">
        <v>31738670.16621504</v>
      </c>
      <c r="C54" s="6">
        <v>50425121.39985229</v>
      </c>
      <c r="D54" s="6">
        <v>0</v>
      </c>
      <c r="E54" s="6">
        <v>2222240.658922942</v>
      </c>
      <c r="F54" s="6">
        <f>SUM(B54:E54)</f>
        <v>84386032.22499028</v>
      </c>
      <c r="N54" s="7">
        <v>522893</v>
      </c>
      <c r="O54" s="7">
        <v>7795</v>
      </c>
      <c r="P54" s="7">
        <v>0</v>
      </c>
      <c r="Q54" s="7">
        <f t="shared" si="4"/>
        <v>530688</v>
      </c>
    </row>
    <row r="55" spans="1:17" ht="12.75">
      <c r="A55" s="39" t="s">
        <v>72</v>
      </c>
      <c r="B55" s="6">
        <v>1966157.3034586043</v>
      </c>
      <c r="C55" s="6">
        <v>2869608.7459478434</v>
      </c>
      <c r="D55" s="6">
        <v>0</v>
      </c>
      <c r="E55" s="6">
        <v>0</v>
      </c>
      <c r="F55" s="6">
        <f>SUM(B55:E55)</f>
        <v>4835766.049406447</v>
      </c>
      <c r="N55" s="7">
        <v>23884</v>
      </c>
      <c r="O55" s="7">
        <v>455</v>
      </c>
      <c r="P55" s="7">
        <v>0</v>
      </c>
      <c r="Q55" s="7">
        <f t="shared" si="4"/>
        <v>24339</v>
      </c>
    </row>
    <row r="56" spans="1:17" ht="12.75">
      <c r="A56" s="39" t="s">
        <v>73</v>
      </c>
      <c r="B56" s="6">
        <v>14031790.800999055</v>
      </c>
      <c r="C56" s="6">
        <v>44770238.85373231</v>
      </c>
      <c r="D56" s="6">
        <v>0</v>
      </c>
      <c r="E56" s="6">
        <v>81233.22537159767</v>
      </c>
      <c r="F56" s="6">
        <f>SUM(B56:E56)</f>
        <v>58883262.88010296</v>
      </c>
      <c r="N56" s="7">
        <v>310572</v>
      </c>
      <c r="O56" s="7">
        <v>5533</v>
      </c>
      <c r="P56" s="7">
        <v>3204</v>
      </c>
      <c r="Q56" s="7">
        <f t="shared" si="4"/>
        <v>319309</v>
      </c>
    </row>
    <row r="57" spans="1:17" ht="12.75">
      <c r="A57" s="39" t="s">
        <v>74</v>
      </c>
      <c r="B57" s="6">
        <v>2864856.9517428973</v>
      </c>
      <c r="C57" s="6">
        <v>3167659.0451710285</v>
      </c>
      <c r="D57" s="6">
        <v>0</v>
      </c>
      <c r="E57" s="6">
        <v>0</v>
      </c>
      <c r="F57" s="6">
        <f>SUM(B57:E57)</f>
        <v>6032515.996913926</v>
      </c>
      <c r="N57" s="7">
        <v>32977</v>
      </c>
      <c r="O57" s="7">
        <v>551</v>
      </c>
      <c r="P57" s="7">
        <v>0</v>
      </c>
      <c r="Q57" s="7">
        <f t="shared" si="4"/>
        <v>33528</v>
      </c>
    </row>
    <row r="58" spans="1:17" ht="12.75">
      <c r="A58" s="39" t="s">
        <v>75</v>
      </c>
      <c r="B58" s="6">
        <v>0</v>
      </c>
      <c r="C58" s="6">
        <v>0</v>
      </c>
      <c r="D58" s="6">
        <v>0</v>
      </c>
      <c r="E58" s="6">
        <v>0</v>
      </c>
      <c r="F58" s="6">
        <f>SUM(B58:E58)</f>
        <v>0</v>
      </c>
      <c r="N58" s="7" t="e">
        <f>+#REF!</f>
        <v>#REF!</v>
      </c>
      <c r="O58" s="7">
        <v>0</v>
      </c>
      <c r="P58" s="7">
        <v>0</v>
      </c>
      <c r="Q58" s="7" t="e">
        <f t="shared" si="4"/>
        <v>#REF!</v>
      </c>
    </row>
    <row r="59" spans="1:6" ht="12.75">
      <c r="A59" s="39" t="s">
        <v>0</v>
      </c>
      <c r="B59" s="6"/>
      <c r="C59" s="6"/>
      <c r="D59" s="6"/>
      <c r="E59" s="6"/>
      <c r="F59" s="6"/>
    </row>
    <row r="60" spans="1:17" ht="12.75">
      <c r="A60" s="39" t="s">
        <v>6</v>
      </c>
      <c r="B60" s="6">
        <f>SUM(B6:B58)</f>
        <v>1110162706.2927237</v>
      </c>
      <c r="C60" s="6">
        <f>SUM(C6:C58)</f>
        <v>1502377679.9549482</v>
      </c>
      <c r="D60" s="6">
        <f>SUM(D6:D58)</f>
        <v>0</v>
      </c>
      <c r="E60" s="6">
        <f>SUM(E6:E58)</f>
        <v>32216578.226379078</v>
      </c>
      <c r="F60" s="6">
        <f>SUM(F6:F58)</f>
        <v>2644756964.4740505</v>
      </c>
      <c r="N60" s="7" t="e">
        <f>SUM(N6:N58)</f>
        <v>#REF!</v>
      </c>
      <c r="O60" s="7">
        <f>SUM(O6:O58)</f>
        <v>203662</v>
      </c>
      <c r="P60" s="7">
        <f>SUM(P6:P58)</f>
        <v>481360</v>
      </c>
      <c r="Q60" s="7" t="e">
        <f>SUM(Q6:Q58)</f>
        <v>#REF!</v>
      </c>
    </row>
    <row r="61" spans="1:9" ht="13.5" thickBot="1">
      <c r="A61" s="39"/>
      <c r="B61" s="9"/>
      <c r="C61" s="9"/>
      <c r="D61" s="9"/>
      <c r="E61" s="9"/>
      <c r="F61" s="9"/>
      <c r="G61" s="10"/>
      <c r="H61" s="10"/>
      <c r="I61" s="9"/>
    </row>
    <row r="62" spans="1:9" ht="12.75">
      <c r="A62" s="39" t="s">
        <v>6</v>
      </c>
      <c r="I62" s="6"/>
    </row>
    <row r="63" spans="2:9" ht="12.75">
      <c r="B63" s="7" t="s">
        <v>0</v>
      </c>
      <c r="C63" s="7" t="s">
        <v>0</v>
      </c>
      <c r="D63" s="7" t="s">
        <v>0</v>
      </c>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65" r:id="rId1"/>
  <headerFooter alignWithMargins="0">
    <oddHeader>&amp;L&amp;"Geneva,Bold"&amp;D&amp;C&amp;"Geneva,Bold Italic"Executive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2.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15.625" style="7" customWidth="1"/>
    <col min="2" max="2" width="12.375" style="7" customWidth="1"/>
    <col min="3" max="3" width="11.625" style="7" customWidth="1"/>
    <col min="4" max="4" width="8.125" style="7" customWidth="1"/>
    <col min="5" max="5" width="14.50390625" style="7" customWidth="1"/>
    <col min="6" max="6" width="12.125" style="7" customWidth="1"/>
    <col min="7" max="7" width="2.625" style="7" customWidth="1"/>
    <col min="8" max="8" width="28.125" style="7" customWidth="1"/>
    <col min="9" max="9" width="14.50390625" style="8" customWidth="1"/>
    <col min="10" max="16384" width="10.625" style="7" customWidth="1"/>
  </cols>
  <sheetData>
    <row r="1" spans="1:6" ht="12.75">
      <c r="A1" s="130" t="s">
        <v>263</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0</v>
      </c>
      <c r="E6" s="6">
        <v>0</v>
      </c>
      <c r="F6" s="6">
        <f aca="true" t="shared" si="0" ref="F6:F53">SUM(B6:E6)</f>
        <v>0</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24494260</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0</v>
      </c>
    </row>
    <row r="14" spans="1:9" ht="12.75">
      <c r="A14" s="39" t="s">
        <v>20</v>
      </c>
      <c r="B14" s="6">
        <v>0</v>
      </c>
      <c r="C14" s="6">
        <v>0</v>
      </c>
      <c r="D14" s="6">
        <v>0</v>
      </c>
      <c r="E14" s="6">
        <v>0</v>
      </c>
      <c r="F14" s="6">
        <f t="shared" si="0"/>
        <v>0</v>
      </c>
      <c r="H14" s="7" t="s">
        <v>21</v>
      </c>
      <c r="I14" s="8">
        <v>0</v>
      </c>
    </row>
    <row r="15" spans="1:9" ht="12.75">
      <c r="A15" s="39" t="s">
        <v>22</v>
      </c>
      <c r="B15" s="6">
        <v>0</v>
      </c>
      <c r="C15" s="6">
        <v>0</v>
      </c>
      <c r="D15" s="6">
        <v>0</v>
      </c>
      <c r="E15" s="6">
        <v>0</v>
      </c>
      <c r="F15" s="6">
        <f t="shared" si="0"/>
        <v>0</v>
      </c>
      <c r="H15" s="7" t="s">
        <v>23</v>
      </c>
      <c r="I15" s="8">
        <v>419358.78269346856</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0</v>
      </c>
    </row>
    <row r="19" spans="1:9" ht="12.75">
      <c r="A19" s="39" t="s">
        <v>29</v>
      </c>
      <c r="B19" s="6">
        <v>0</v>
      </c>
      <c r="C19" s="6">
        <v>0</v>
      </c>
      <c r="D19" s="6">
        <v>0</v>
      </c>
      <c r="E19" s="6">
        <v>0</v>
      </c>
      <c r="F19" s="6">
        <f t="shared" si="0"/>
        <v>0</v>
      </c>
      <c r="H19" s="7" t="s">
        <v>30</v>
      </c>
      <c r="I19" s="8">
        <v>0</v>
      </c>
    </row>
    <row r="20" spans="1:9" ht="12.75">
      <c r="A20" s="39" t="s">
        <v>31</v>
      </c>
      <c r="B20" s="6">
        <v>0</v>
      </c>
      <c r="C20" s="6">
        <v>0</v>
      </c>
      <c r="D20" s="6">
        <v>0</v>
      </c>
      <c r="E20" s="6">
        <v>0</v>
      </c>
      <c r="F20" s="6">
        <f t="shared" si="0"/>
        <v>0</v>
      </c>
      <c r="H20" s="7" t="s">
        <v>32</v>
      </c>
      <c r="I20" s="8" t="s">
        <v>0</v>
      </c>
    </row>
    <row r="21" spans="1:9" ht="12.75">
      <c r="A21" s="39" t="s">
        <v>33</v>
      </c>
      <c r="B21" s="6">
        <v>0</v>
      </c>
      <c r="C21" s="6">
        <v>0</v>
      </c>
      <c r="D21" s="6">
        <v>0</v>
      </c>
      <c r="E21" s="6">
        <v>0</v>
      </c>
      <c r="F21" s="6">
        <f t="shared" si="0"/>
        <v>0</v>
      </c>
      <c r="H21" s="7" t="s">
        <v>34</v>
      </c>
      <c r="I21" s="8">
        <v>3067860</v>
      </c>
    </row>
    <row r="22" spans="1:9" ht="12.75">
      <c r="A22" s="39" t="s">
        <v>35</v>
      </c>
      <c r="B22" s="6">
        <v>0</v>
      </c>
      <c r="C22" s="6">
        <v>0</v>
      </c>
      <c r="D22" s="6">
        <v>0</v>
      </c>
      <c r="E22" s="6">
        <v>0</v>
      </c>
      <c r="F22" s="6">
        <f t="shared" si="0"/>
        <v>0</v>
      </c>
      <c r="H22" s="7" t="s">
        <v>36</v>
      </c>
      <c r="I22" s="8" t="s">
        <v>0</v>
      </c>
    </row>
    <row r="23" spans="1:9" ht="12.75">
      <c r="A23" s="39" t="s">
        <v>37</v>
      </c>
      <c r="B23" s="6">
        <v>0</v>
      </c>
      <c r="C23" s="6">
        <v>0</v>
      </c>
      <c r="D23" s="6">
        <v>0</v>
      </c>
      <c r="E23" s="6">
        <v>0</v>
      </c>
      <c r="F23" s="6">
        <f t="shared" si="0"/>
        <v>0</v>
      </c>
      <c r="H23" s="7" t="s">
        <v>38</v>
      </c>
      <c r="I23" s="8">
        <v>0</v>
      </c>
    </row>
    <row r="24" spans="1:6" ht="12.75">
      <c r="A24" s="39" t="s">
        <v>39</v>
      </c>
      <c r="B24" s="6">
        <v>0</v>
      </c>
      <c r="C24" s="6">
        <v>0</v>
      </c>
      <c r="D24" s="6">
        <v>0</v>
      </c>
      <c r="E24" s="6">
        <v>0</v>
      </c>
      <c r="F24" s="6">
        <f t="shared" si="0"/>
        <v>0</v>
      </c>
    </row>
    <row r="25" spans="1:9" ht="12.75">
      <c r="A25" s="39" t="s">
        <v>40</v>
      </c>
      <c r="B25" s="6">
        <v>0</v>
      </c>
      <c r="C25" s="6">
        <v>0</v>
      </c>
      <c r="D25" s="6">
        <v>0</v>
      </c>
      <c r="E25" s="6">
        <v>0</v>
      </c>
      <c r="F25" s="6">
        <f t="shared" si="0"/>
        <v>0</v>
      </c>
      <c r="H25" s="7" t="s">
        <v>41</v>
      </c>
      <c r="I25" s="8">
        <f>SUM(I10:I15)-SUM(I18:I23)</f>
        <v>21845758.782693468</v>
      </c>
    </row>
    <row r="26" spans="1:9" ht="12.75">
      <c r="A26" s="39" t="s">
        <v>42</v>
      </c>
      <c r="B26" s="6">
        <v>0</v>
      </c>
      <c r="C26" s="6">
        <v>0</v>
      </c>
      <c r="D26" s="6">
        <v>0</v>
      </c>
      <c r="E26" s="6">
        <v>0</v>
      </c>
      <c r="F26" s="6">
        <f t="shared" si="0"/>
        <v>0</v>
      </c>
      <c r="H26" s="7" t="s">
        <v>43</v>
      </c>
      <c r="I26" s="8">
        <f>+F60</f>
        <v>21845758.782693468</v>
      </c>
    </row>
    <row r="27" spans="1:9" ht="12.75">
      <c r="A27" s="39" t="s">
        <v>44</v>
      </c>
      <c r="B27" s="6">
        <v>0</v>
      </c>
      <c r="C27" s="6">
        <v>0</v>
      </c>
      <c r="D27" s="6">
        <v>0</v>
      </c>
      <c r="E27" s="6">
        <v>0</v>
      </c>
      <c r="F27" s="6">
        <f t="shared" si="0"/>
        <v>0</v>
      </c>
      <c r="I27" s="6" t="s">
        <v>0</v>
      </c>
    </row>
    <row r="28" spans="1:9" ht="12.75">
      <c r="A28" s="39" t="s">
        <v>45</v>
      </c>
      <c r="B28" s="6">
        <v>0</v>
      </c>
      <c r="C28" s="6">
        <v>0</v>
      </c>
      <c r="D28" s="6">
        <v>0</v>
      </c>
      <c r="E28" s="6">
        <v>0</v>
      </c>
      <c r="F28" s="6">
        <f t="shared" si="0"/>
        <v>0</v>
      </c>
      <c r="I28" s="6"/>
    </row>
    <row r="29" spans="1:6" ht="12.75">
      <c r="A29" s="39" t="s">
        <v>46</v>
      </c>
      <c r="B29" s="6">
        <v>0</v>
      </c>
      <c r="C29" s="6">
        <v>0</v>
      </c>
      <c r="D29" s="6">
        <v>0</v>
      </c>
      <c r="E29" s="6">
        <v>0</v>
      </c>
      <c r="F29" s="6">
        <f t="shared" si="0"/>
        <v>0</v>
      </c>
    </row>
    <row r="30" spans="1:6" ht="12.75">
      <c r="A30" s="39" t="s">
        <v>47</v>
      </c>
      <c r="B30" s="6">
        <v>21845758.782693468</v>
      </c>
      <c r="C30" s="6">
        <v>0</v>
      </c>
      <c r="D30" s="6">
        <v>0</v>
      </c>
      <c r="E30" s="6">
        <v>0</v>
      </c>
      <c r="F30" s="6">
        <f t="shared" si="0"/>
        <v>21845758.782693468</v>
      </c>
    </row>
    <row r="31" spans="1:6" ht="12.75">
      <c r="A31" s="39" t="s">
        <v>48</v>
      </c>
      <c r="B31" s="6">
        <v>0</v>
      </c>
      <c r="C31" s="6">
        <v>0</v>
      </c>
      <c r="D31" s="6">
        <v>0</v>
      </c>
      <c r="E31" s="6">
        <v>0</v>
      </c>
      <c r="F31" s="6">
        <f t="shared" si="0"/>
        <v>0</v>
      </c>
    </row>
    <row r="32" spans="1:6" ht="12.75">
      <c r="A32" s="39" t="s">
        <v>49</v>
      </c>
      <c r="B32" s="6">
        <v>0</v>
      </c>
      <c r="C32" s="6">
        <v>0</v>
      </c>
      <c r="D32" s="6">
        <v>0</v>
      </c>
      <c r="E32" s="6">
        <v>0</v>
      </c>
      <c r="F32" s="6">
        <f t="shared" si="0"/>
        <v>0</v>
      </c>
    </row>
    <row r="33" spans="1:6" ht="12.75">
      <c r="A33" s="39" t="s">
        <v>50</v>
      </c>
      <c r="B33" s="6">
        <v>0</v>
      </c>
      <c r="C33" s="6">
        <v>0</v>
      </c>
      <c r="D33" s="6">
        <v>0</v>
      </c>
      <c r="E33" s="6">
        <v>0</v>
      </c>
      <c r="F33" s="6">
        <f t="shared" si="0"/>
        <v>0</v>
      </c>
    </row>
    <row r="34" spans="1:6" ht="12.75">
      <c r="A34" s="39" t="s">
        <v>51</v>
      </c>
      <c r="B34" s="6">
        <v>0</v>
      </c>
      <c r="C34" s="6">
        <v>0</v>
      </c>
      <c r="D34" s="6">
        <v>0</v>
      </c>
      <c r="E34" s="6">
        <v>0</v>
      </c>
      <c r="F34" s="6">
        <f t="shared" si="0"/>
        <v>0</v>
      </c>
    </row>
    <row r="35" spans="1:6" ht="12.75">
      <c r="A35" s="39" t="s">
        <v>52</v>
      </c>
      <c r="B35" s="6">
        <v>0</v>
      </c>
      <c r="C35" s="6">
        <v>0</v>
      </c>
      <c r="D35" s="6">
        <v>0</v>
      </c>
      <c r="E35" s="6">
        <v>0</v>
      </c>
      <c r="F35" s="6">
        <f t="shared" si="0"/>
        <v>0</v>
      </c>
    </row>
    <row r="36" spans="1:6" ht="12.75">
      <c r="A36" s="39" t="s">
        <v>53</v>
      </c>
      <c r="B36" s="6">
        <v>0</v>
      </c>
      <c r="C36" s="6">
        <v>0</v>
      </c>
      <c r="D36" s="6">
        <v>0</v>
      </c>
      <c r="E36" s="6">
        <v>0</v>
      </c>
      <c r="F36" s="6">
        <f t="shared" si="0"/>
        <v>0</v>
      </c>
    </row>
    <row r="37" spans="1:6" ht="12.75">
      <c r="A37" s="39" t="s">
        <v>54</v>
      </c>
      <c r="B37" s="6">
        <v>0</v>
      </c>
      <c r="C37" s="6">
        <v>0</v>
      </c>
      <c r="D37" s="6">
        <v>0</v>
      </c>
      <c r="E37" s="6">
        <v>0</v>
      </c>
      <c r="F37" s="6">
        <f t="shared" si="0"/>
        <v>0</v>
      </c>
    </row>
    <row r="38" spans="1:6" ht="12.75">
      <c r="A38" s="39" t="s">
        <v>55</v>
      </c>
      <c r="B38" s="6">
        <v>0</v>
      </c>
      <c r="C38" s="6">
        <v>0</v>
      </c>
      <c r="D38" s="6">
        <v>0</v>
      </c>
      <c r="E38" s="6">
        <v>0</v>
      </c>
      <c r="F38" s="6">
        <f t="shared" si="0"/>
        <v>0</v>
      </c>
    </row>
    <row r="39" spans="1:6" ht="12.75">
      <c r="A39" s="39" t="s">
        <v>56</v>
      </c>
      <c r="B39" s="6">
        <v>0</v>
      </c>
      <c r="C39" s="6">
        <v>0</v>
      </c>
      <c r="D39" s="6">
        <v>0</v>
      </c>
      <c r="E39" s="6">
        <v>0</v>
      </c>
      <c r="F39" s="6">
        <f t="shared" si="0"/>
        <v>0</v>
      </c>
    </row>
    <row r="40" spans="1:6" ht="12.75">
      <c r="A40" s="39" t="s">
        <v>57</v>
      </c>
      <c r="B40" s="6">
        <v>0</v>
      </c>
      <c r="C40" s="6">
        <v>0</v>
      </c>
      <c r="D40" s="6">
        <v>0</v>
      </c>
      <c r="E40" s="6">
        <v>0</v>
      </c>
      <c r="F40" s="6">
        <f t="shared" si="0"/>
        <v>0</v>
      </c>
    </row>
    <row r="41" spans="1:6" ht="12.75">
      <c r="A41" s="39" t="s">
        <v>58</v>
      </c>
      <c r="B41" s="6">
        <v>0</v>
      </c>
      <c r="C41" s="6">
        <v>0</v>
      </c>
      <c r="D41" s="6">
        <v>0</v>
      </c>
      <c r="E41" s="6">
        <v>0</v>
      </c>
      <c r="F41" s="6">
        <f t="shared" si="0"/>
        <v>0</v>
      </c>
    </row>
    <row r="42" spans="1:6" ht="12.75">
      <c r="A42" s="39" t="s">
        <v>59</v>
      </c>
      <c r="B42" s="6">
        <v>0</v>
      </c>
      <c r="C42" s="6">
        <v>0</v>
      </c>
      <c r="D42" s="6">
        <v>0</v>
      </c>
      <c r="E42" s="6">
        <v>0</v>
      </c>
      <c r="F42" s="6">
        <f t="shared" si="0"/>
        <v>0</v>
      </c>
    </row>
    <row r="43" spans="1:6" ht="12.75">
      <c r="A43" s="39" t="s">
        <v>60</v>
      </c>
      <c r="B43" s="6">
        <v>0</v>
      </c>
      <c r="C43" s="6">
        <v>0</v>
      </c>
      <c r="D43" s="6">
        <v>0</v>
      </c>
      <c r="E43" s="6">
        <v>0</v>
      </c>
      <c r="F43" s="6">
        <f t="shared" si="0"/>
        <v>0</v>
      </c>
    </row>
    <row r="44" spans="1:6" ht="12.75">
      <c r="A44" s="39" t="s">
        <v>61</v>
      </c>
      <c r="B44" s="6">
        <v>0</v>
      </c>
      <c r="C44" s="6">
        <v>0</v>
      </c>
      <c r="D44" s="6">
        <v>0</v>
      </c>
      <c r="E44" s="6">
        <v>0</v>
      </c>
      <c r="F44" s="6">
        <f t="shared" si="0"/>
        <v>0</v>
      </c>
    </row>
    <row r="45" spans="1:6" ht="12.75">
      <c r="A45" s="39" t="s">
        <v>62</v>
      </c>
      <c r="B45" s="6">
        <v>0</v>
      </c>
      <c r="C45" s="6">
        <v>0</v>
      </c>
      <c r="D45" s="6">
        <v>0</v>
      </c>
      <c r="E45" s="6">
        <v>0</v>
      </c>
      <c r="F45" s="6">
        <f t="shared" si="0"/>
        <v>0</v>
      </c>
    </row>
    <row r="46" spans="1:6" ht="12.75">
      <c r="A46" s="39" t="s">
        <v>63</v>
      </c>
      <c r="B46" s="6">
        <v>0</v>
      </c>
      <c r="C46" s="6">
        <v>0</v>
      </c>
      <c r="D46" s="6">
        <v>0</v>
      </c>
      <c r="E46" s="6">
        <v>0</v>
      </c>
      <c r="F46" s="6">
        <f t="shared" si="0"/>
        <v>0</v>
      </c>
    </row>
    <row r="47" spans="1:6" ht="12.75">
      <c r="A47" s="39" t="s">
        <v>64</v>
      </c>
      <c r="B47" s="6">
        <v>0</v>
      </c>
      <c r="C47" s="6">
        <v>0</v>
      </c>
      <c r="D47" s="6">
        <v>0</v>
      </c>
      <c r="E47" s="6">
        <v>0</v>
      </c>
      <c r="F47" s="6">
        <f t="shared" si="0"/>
        <v>0</v>
      </c>
    </row>
    <row r="48" spans="1:6" ht="12.75">
      <c r="A48" s="39" t="s">
        <v>65</v>
      </c>
      <c r="B48" s="6">
        <v>0</v>
      </c>
      <c r="C48" s="6">
        <v>0</v>
      </c>
      <c r="D48" s="6">
        <v>0</v>
      </c>
      <c r="E48" s="6">
        <v>0</v>
      </c>
      <c r="F48" s="6">
        <f t="shared" si="0"/>
        <v>0</v>
      </c>
    </row>
    <row r="49" spans="1:6" ht="12.75">
      <c r="A49" s="39" t="s">
        <v>66</v>
      </c>
      <c r="B49" s="6">
        <v>0</v>
      </c>
      <c r="C49" s="6">
        <v>0</v>
      </c>
      <c r="D49" s="6">
        <v>0</v>
      </c>
      <c r="E49" s="6">
        <v>0</v>
      </c>
      <c r="F49" s="6">
        <f t="shared" si="0"/>
        <v>0</v>
      </c>
    </row>
    <row r="50" spans="1:6" ht="12.75">
      <c r="A50" s="39" t="s">
        <v>67</v>
      </c>
      <c r="B50" s="6">
        <v>0</v>
      </c>
      <c r="C50" s="6">
        <v>0</v>
      </c>
      <c r="D50" s="6">
        <v>0</v>
      </c>
      <c r="E50" s="6">
        <v>0</v>
      </c>
      <c r="F50" s="6">
        <f t="shared" si="0"/>
        <v>0</v>
      </c>
    </row>
    <row r="51" spans="1:6" ht="12.75">
      <c r="A51" s="39" t="s">
        <v>68</v>
      </c>
      <c r="B51" s="6">
        <v>0</v>
      </c>
      <c r="C51" s="6">
        <v>0</v>
      </c>
      <c r="D51" s="6">
        <v>0</v>
      </c>
      <c r="E51" s="6">
        <v>0</v>
      </c>
      <c r="F51" s="6">
        <f t="shared" si="0"/>
        <v>0</v>
      </c>
    </row>
    <row r="52" spans="1:6" ht="12.75">
      <c r="A52" s="39" t="s">
        <v>69</v>
      </c>
      <c r="B52" s="6">
        <v>0</v>
      </c>
      <c r="C52" s="6">
        <v>0</v>
      </c>
      <c r="D52" s="6">
        <v>0</v>
      </c>
      <c r="E52" s="6">
        <v>0</v>
      </c>
      <c r="F52" s="6">
        <f t="shared" si="0"/>
        <v>0</v>
      </c>
    </row>
    <row r="53" spans="1:6" ht="12.75">
      <c r="A53" s="39" t="s">
        <v>70</v>
      </c>
      <c r="B53" s="6">
        <v>0</v>
      </c>
      <c r="C53" s="6">
        <v>0</v>
      </c>
      <c r="D53" s="6">
        <v>0</v>
      </c>
      <c r="E53" s="6">
        <v>0</v>
      </c>
      <c r="F53" s="6">
        <f t="shared" si="0"/>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21845758.782693468</v>
      </c>
      <c r="C60" s="6">
        <f>SUM(C6:C58)</f>
        <v>0</v>
      </c>
      <c r="D60" s="6">
        <f>SUM(D6:D58)</f>
        <v>0</v>
      </c>
      <c r="E60" s="6">
        <f>SUM(E6:E58)</f>
        <v>0</v>
      </c>
      <c r="F60" s="6">
        <f>SUM(F6:F58)</f>
        <v>21845758.782693468</v>
      </c>
    </row>
    <row r="61" spans="2:9" ht="13.5" thickBot="1">
      <c r="B61" s="9"/>
      <c r="C61" s="9"/>
      <c r="D61" s="9"/>
      <c r="E61" s="9"/>
      <c r="F61" s="9"/>
      <c r="G61" s="10"/>
      <c r="H61" s="10"/>
      <c r="I61" s="9"/>
    </row>
    <row r="62" ht="12.75">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Italic"Family Guaranty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3.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B2" sqref="B2"/>
    </sheetView>
  </sheetViews>
  <sheetFormatPr defaultColWidth="9.00390625" defaultRowHeight="12.75"/>
  <cols>
    <col min="1" max="1" width="15.625" style="7" customWidth="1"/>
    <col min="2" max="2" width="11.00390625" style="7" customWidth="1"/>
    <col min="3" max="3" width="11.625" style="7" customWidth="1"/>
    <col min="4" max="4" width="8.125" style="7" customWidth="1"/>
    <col min="5" max="5" width="14.50390625" style="7" customWidth="1"/>
    <col min="6" max="6" width="12.125" style="7" customWidth="1"/>
    <col min="7" max="7" width="2.625" style="7" customWidth="1"/>
    <col min="8" max="8" width="28.125" style="7" customWidth="1"/>
    <col min="9" max="9" width="14.50390625" style="8" customWidth="1"/>
    <col min="10" max="16384" width="10.625" style="7" customWidth="1"/>
  </cols>
  <sheetData>
    <row r="1" spans="1:6" ht="12.75">
      <c r="A1" s="130" t="s">
        <v>303</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0</v>
      </c>
      <c r="E6" s="6">
        <v>0</v>
      </c>
      <c r="F6" s="6">
        <f aca="true" t="shared" si="0" ref="F6:F53">SUM(B6:E6)</f>
        <v>0</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8850514</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0</v>
      </c>
    </row>
    <row r="14" spans="1:9" ht="12.75">
      <c r="A14" s="39" t="s">
        <v>20</v>
      </c>
      <c r="B14" s="6">
        <v>0</v>
      </c>
      <c r="C14" s="6">
        <v>0</v>
      </c>
      <c r="D14" s="6">
        <v>0</v>
      </c>
      <c r="E14" s="6">
        <v>0</v>
      </c>
      <c r="F14" s="6">
        <f t="shared" si="0"/>
        <v>0</v>
      </c>
      <c r="H14" s="7" t="s">
        <v>21</v>
      </c>
      <c r="I14" s="8">
        <v>0</v>
      </c>
    </row>
    <row r="15" spans="1:9" ht="12.75">
      <c r="A15" s="39" t="s">
        <v>22</v>
      </c>
      <c r="B15" s="6">
        <v>0</v>
      </c>
      <c r="C15" s="6">
        <v>0</v>
      </c>
      <c r="D15" s="6">
        <v>0</v>
      </c>
      <c r="E15" s="6">
        <v>0</v>
      </c>
      <c r="F15" s="6">
        <f t="shared" si="0"/>
        <v>0</v>
      </c>
      <c r="H15" s="7" t="s">
        <v>23</v>
      </c>
      <c r="I15" s="8">
        <v>151526.96089824723</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0</v>
      </c>
    </row>
    <row r="19" spans="1:9" ht="12.75">
      <c r="A19" s="39" t="s">
        <v>29</v>
      </c>
      <c r="B19" s="6">
        <v>0</v>
      </c>
      <c r="C19" s="6">
        <v>0</v>
      </c>
      <c r="D19" s="6">
        <v>0</v>
      </c>
      <c r="E19" s="6">
        <v>0</v>
      </c>
      <c r="F19" s="6">
        <f t="shared" si="0"/>
        <v>0</v>
      </c>
      <c r="H19" s="7" t="s">
        <v>30</v>
      </c>
      <c r="I19" s="8">
        <v>0</v>
      </c>
    </row>
    <row r="20" spans="1:9" ht="12.75">
      <c r="A20" s="39" t="s">
        <v>31</v>
      </c>
      <c r="B20" s="6">
        <v>0</v>
      </c>
      <c r="C20" s="6">
        <v>0</v>
      </c>
      <c r="D20" s="6">
        <v>0</v>
      </c>
      <c r="E20" s="6">
        <v>0</v>
      </c>
      <c r="F20" s="6">
        <f t="shared" si="0"/>
        <v>0</v>
      </c>
      <c r="H20" s="7" t="s">
        <v>32</v>
      </c>
      <c r="I20" s="8" t="s">
        <v>0</v>
      </c>
    </row>
    <row r="21" spans="1:9" ht="12.75">
      <c r="A21" s="39" t="s">
        <v>33</v>
      </c>
      <c r="B21" s="6">
        <v>0</v>
      </c>
      <c r="C21" s="6">
        <v>0</v>
      </c>
      <c r="D21" s="6">
        <v>0</v>
      </c>
      <c r="E21" s="6">
        <v>0</v>
      </c>
      <c r="F21" s="6">
        <f t="shared" si="0"/>
        <v>0</v>
      </c>
      <c r="H21" s="7" t="s">
        <v>34</v>
      </c>
      <c r="I21" s="8">
        <v>0</v>
      </c>
    </row>
    <row r="22" spans="1:9" ht="12.75">
      <c r="A22" s="39" t="s">
        <v>35</v>
      </c>
      <c r="B22" s="6">
        <v>0</v>
      </c>
      <c r="C22" s="6">
        <v>0</v>
      </c>
      <c r="D22" s="6">
        <v>0</v>
      </c>
      <c r="E22" s="6">
        <v>0</v>
      </c>
      <c r="F22" s="6">
        <f t="shared" si="0"/>
        <v>0</v>
      </c>
      <c r="H22" s="7" t="s">
        <v>36</v>
      </c>
      <c r="I22" s="8" t="s">
        <v>0</v>
      </c>
    </row>
    <row r="23" spans="1:9" ht="12.75">
      <c r="A23" s="39" t="s">
        <v>37</v>
      </c>
      <c r="B23" s="6">
        <v>0</v>
      </c>
      <c r="C23" s="6">
        <v>0</v>
      </c>
      <c r="D23" s="6">
        <v>0</v>
      </c>
      <c r="E23" s="6">
        <v>0</v>
      </c>
      <c r="F23" s="6">
        <f t="shared" si="0"/>
        <v>0</v>
      </c>
      <c r="H23" s="7" t="s">
        <v>38</v>
      </c>
      <c r="I23" s="8">
        <v>0</v>
      </c>
    </row>
    <row r="24" spans="1:6" ht="12.75">
      <c r="A24" s="39" t="s">
        <v>39</v>
      </c>
      <c r="B24" s="6">
        <v>0</v>
      </c>
      <c r="C24" s="6">
        <v>0</v>
      </c>
      <c r="D24" s="6">
        <v>0</v>
      </c>
      <c r="E24" s="6">
        <v>0</v>
      </c>
      <c r="F24" s="6">
        <f t="shared" si="0"/>
        <v>0</v>
      </c>
    </row>
    <row r="25" spans="1:9" ht="12.75">
      <c r="A25" s="39" t="s">
        <v>40</v>
      </c>
      <c r="B25" s="6">
        <v>0</v>
      </c>
      <c r="C25" s="6">
        <v>0</v>
      </c>
      <c r="D25" s="6">
        <v>0</v>
      </c>
      <c r="E25" s="6">
        <v>0</v>
      </c>
      <c r="F25" s="6">
        <f t="shared" si="0"/>
        <v>0</v>
      </c>
      <c r="H25" s="7" t="s">
        <v>41</v>
      </c>
      <c r="I25" s="8">
        <f>SUM(I10:I15)-SUM(I18:I23)</f>
        <v>9002040.960898247</v>
      </c>
    </row>
    <row r="26" spans="1:9" ht="12.75">
      <c r="A26" s="39" t="s">
        <v>42</v>
      </c>
      <c r="B26" s="6">
        <v>0</v>
      </c>
      <c r="C26" s="6">
        <v>0</v>
      </c>
      <c r="D26" s="6">
        <v>0</v>
      </c>
      <c r="E26" s="6">
        <v>0</v>
      </c>
      <c r="F26" s="6">
        <f t="shared" si="0"/>
        <v>0</v>
      </c>
      <c r="H26" s="7" t="s">
        <v>43</v>
      </c>
      <c r="I26" s="8">
        <f>+F60</f>
        <v>9002040.960898247</v>
      </c>
    </row>
    <row r="27" spans="1:9" ht="12.75">
      <c r="A27" s="39" t="s">
        <v>44</v>
      </c>
      <c r="B27" s="6">
        <v>0</v>
      </c>
      <c r="C27" s="6">
        <v>0</v>
      </c>
      <c r="D27" s="6">
        <v>0</v>
      </c>
      <c r="E27" s="6">
        <v>0</v>
      </c>
      <c r="F27" s="6">
        <f t="shared" si="0"/>
        <v>0</v>
      </c>
      <c r="I27" s="6" t="s">
        <v>0</v>
      </c>
    </row>
    <row r="28" spans="1:9" ht="12.75">
      <c r="A28" s="39" t="s">
        <v>45</v>
      </c>
      <c r="B28" s="6">
        <v>0</v>
      </c>
      <c r="C28" s="6">
        <v>0</v>
      </c>
      <c r="D28" s="6">
        <v>0</v>
      </c>
      <c r="E28" s="6">
        <v>0</v>
      </c>
      <c r="F28" s="6">
        <f t="shared" si="0"/>
        <v>0</v>
      </c>
      <c r="I28" s="6"/>
    </row>
    <row r="29" spans="1:6" ht="12.75">
      <c r="A29" s="39" t="s">
        <v>46</v>
      </c>
      <c r="B29" s="6">
        <v>0</v>
      </c>
      <c r="C29" s="6">
        <v>0</v>
      </c>
      <c r="D29" s="6">
        <v>0</v>
      </c>
      <c r="E29" s="6">
        <v>0</v>
      </c>
      <c r="F29" s="6">
        <f t="shared" si="0"/>
        <v>0</v>
      </c>
    </row>
    <row r="30" spans="1:6" ht="12.75">
      <c r="A30" s="39" t="s">
        <v>47</v>
      </c>
      <c r="B30" s="6">
        <v>0</v>
      </c>
      <c r="C30" s="6">
        <v>0</v>
      </c>
      <c r="D30" s="6">
        <v>0</v>
      </c>
      <c r="E30" s="6">
        <v>0</v>
      </c>
      <c r="F30" s="6">
        <f t="shared" si="0"/>
        <v>0</v>
      </c>
    </row>
    <row r="31" spans="1:6" ht="12.75">
      <c r="A31" s="39" t="s">
        <v>48</v>
      </c>
      <c r="B31" s="6">
        <v>0</v>
      </c>
      <c r="C31" s="6">
        <v>0</v>
      </c>
      <c r="D31" s="6">
        <v>0</v>
      </c>
      <c r="E31" s="6">
        <v>0</v>
      </c>
      <c r="F31" s="6">
        <f t="shared" si="0"/>
        <v>0</v>
      </c>
    </row>
    <row r="32" spans="1:6" ht="12.75">
      <c r="A32" s="39" t="s">
        <v>49</v>
      </c>
      <c r="B32" s="6">
        <v>0</v>
      </c>
      <c r="C32" s="6">
        <v>0</v>
      </c>
      <c r="D32" s="6">
        <v>0</v>
      </c>
      <c r="E32" s="6">
        <v>0</v>
      </c>
      <c r="F32" s="6">
        <f t="shared" si="0"/>
        <v>0</v>
      </c>
    </row>
    <row r="33" spans="1:6" ht="12.75">
      <c r="A33" s="39" t="s">
        <v>50</v>
      </c>
      <c r="B33" s="6">
        <v>0</v>
      </c>
      <c r="C33" s="6">
        <v>0</v>
      </c>
      <c r="D33" s="6">
        <v>0</v>
      </c>
      <c r="E33" s="6">
        <v>0</v>
      </c>
      <c r="F33" s="6">
        <f t="shared" si="0"/>
        <v>0</v>
      </c>
    </row>
    <row r="34" spans="1:6" ht="12.75">
      <c r="A34" s="39" t="s">
        <v>51</v>
      </c>
      <c r="B34" s="6">
        <v>0</v>
      </c>
      <c r="C34" s="6">
        <v>0</v>
      </c>
      <c r="D34" s="6">
        <v>0</v>
      </c>
      <c r="E34" s="6">
        <v>0</v>
      </c>
      <c r="F34" s="6">
        <f t="shared" si="0"/>
        <v>0</v>
      </c>
    </row>
    <row r="35" spans="1:6" ht="12.75">
      <c r="A35" s="39" t="s">
        <v>52</v>
      </c>
      <c r="B35" s="6">
        <v>0</v>
      </c>
      <c r="C35" s="6">
        <v>0</v>
      </c>
      <c r="D35" s="6">
        <v>0</v>
      </c>
      <c r="E35" s="6">
        <v>0</v>
      </c>
      <c r="F35" s="6">
        <f t="shared" si="0"/>
        <v>0</v>
      </c>
    </row>
    <row r="36" spans="1:6" ht="12.75">
      <c r="A36" s="39" t="s">
        <v>53</v>
      </c>
      <c r="B36" s="6">
        <v>0</v>
      </c>
      <c r="C36" s="6">
        <v>0</v>
      </c>
      <c r="D36" s="6">
        <v>0</v>
      </c>
      <c r="E36" s="6">
        <v>0</v>
      </c>
      <c r="F36" s="6">
        <f t="shared" si="0"/>
        <v>0</v>
      </c>
    </row>
    <row r="37" spans="1:6" ht="12.75">
      <c r="A37" s="39" t="s">
        <v>54</v>
      </c>
      <c r="B37" s="6">
        <v>0</v>
      </c>
      <c r="C37" s="6">
        <v>0</v>
      </c>
      <c r="D37" s="6">
        <v>0</v>
      </c>
      <c r="E37" s="6">
        <v>0</v>
      </c>
      <c r="F37" s="6">
        <f t="shared" si="0"/>
        <v>0</v>
      </c>
    </row>
    <row r="38" spans="1:6" ht="12.75">
      <c r="A38" s="39" t="s">
        <v>55</v>
      </c>
      <c r="B38" s="6">
        <v>0</v>
      </c>
      <c r="C38" s="6">
        <v>0</v>
      </c>
      <c r="D38" s="6">
        <v>0</v>
      </c>
      <c r="E38" s="6">
        <v>0</v>
      </c>
      <c r="F38" s="6">
        <f t="shared" si="0"/>
        <v>0</v>
      </c>
    </row>
    <row r="39" spans="1:6" ht="12.75">
      <c r="A39" s="39" t="s">
        <v>56</v>
      </c>
      <c r="B39" s="6">
        <v>0</v>
      </c>
      <c r="C39" s="6">
        <v>0</v>
      </c>
      <c r="D39" s="6">
        <v>0</v>
      </c>
      <c r="E39" s="6">
        <v>0</v>
      </c>
      <c r="F39" s="6">
        <f t="shared" si="0"/>
        <v>0</v>
      </c>
    </row>
    <row r="40" spans="1:6" ht="12.75">
      <c r="A40" s="39" t="s">
        <v>57</v>
      </c>
      <c r="B40" s="6">
        <v>0</v>
      </c>
      <c r="C40" s="6">
        <v>0</v>
      </c>
      <c r="D40" s="6">
        <v>0</v>
      </c>
      <c r="E40" s="6">
        <v>0</v>
      </c>
      <c r="F40" s="6">
        <f t="shared" si="0"/>
        <v>0</v>
      </c>
    </row>
    <row r="41" spans="1:6" ht="12.75">
      <c r="A41" s="39" t="s">
        <v>58</v>
      </c>
      <c r="B41" s="6">
        <v>0</v>
      </c>
      <c r="C41" s="6">
        <v>0</v>
      </c>
      <c r="D41" s="6">
        <v>0</v>
      </c>
      <c r="E41" s="6">
        <v>0</v>
      </c>
      <c r="F41" s="6">
        <f t="shared" si="0"/>
        <v>0</v>
      </c>
    </row>
    <row r="42" spans="1:6" ht="12.75">
      <c r="A42" s="39" t="s">
        <v>59</v>
      </c>
      <c r="B42" s="6">
        <v>4621627.601235604</v>
      </c>
      <c r="C42" s="6">
        <v>4380413.359662644</v>
      </c>
      <c r="D42" s="6">
        <v>0</v>
      </c>
      <c r="E42" s="6">
        <v>0</v>
      </c>
      <c r="F42" s="6">
        <f t="shared" si="0"/>
        <v>9002040.960898247</v>
      </c>
    </row>
    <row r="43" spans="1:6" ht="12.75">
      <c r="A43" s="39" t="s">
        <v>60</v>
      </c>
      <c r="B43" s="6">
        <v>0</v>
      </c>
      <c r="C43" s="6">
        <v>0</v>
      </c>
      <c r="D43" s="6">
        <v>0</v>
      </c>
      <c r="E43" s="6">
        <v>0</v>
      </c>
      <c r="F43" s="6">
        <f t="shared" si="0"/>
        <v>0</v>
      </c>
    </row>
    <row r="44" spans="1:6" ht="12.75">
      <c r="A44" s="39" t="s">
        <v>61</v>
      </c>
      <c r="B44" s="6">
        <v>0</v>
      </c>
      <c r="C44" s="6">
        <v>0</v>
      </c>
      <c r="D44" s="6">
        <v>0</v>
      </c>
      <c r="E44" s="6">
        <v>0</v>
      </c>
      <c r="F44" s="6">
        <f t="shared" si="0"/>
        <v>0</v>
      </c>
    </row>
    <row r="45" spans="1:6" ht="12.75">
      <c r="A45" s="39" t="s">
        <v>62</v>
      </c>
      <c r="B45" s="6">
        <v>0</v>
      </c>
      <c r="C45" s="6">
        <v>0</v>
      </c>
      <c r="D45" s="6">
        <v>0</v>
      </c>
      <c r="E45" s="6">
        <v>0</v>
      </c>
      <c r="F45" s="6">
        <f t="shared" si="0"/>
        <v>0</v>
      </c>
    </row>
    <row r="46" spans="1:6" ht="12.75">
      <c r="A46" s="39" t="s">
        <v>63</v>
      </c>
      <c r="B46" s="6">
        <v>0</v>
      </c>
      <c r="C46" s="6">
        <v>0</v>
      </c>
      <c r="D46" s="6">
        <v>0</v>
      </c>
      <c r="E46" s="6">
        <v>0</v>
      </c>
      <c r="F46" s="6">
        <f t="shared" si="0"/>
        <v>0</v>
      </c>
    </row>
    <row r="47" spans="1:6" ht="12.75">
      <c r="A47" s="39" t="s">
        <v>64</v>
      </c>
      <c r="B47" s="6">
        <v>0</v>
      </c>
      <c r="C47" s="6">
        <v>0</v>
      </c>
      <c r="D47" s="6">
        <v>0</v>
      </c>
      <c r="E47" s="6">
        <v>0</v>
      </c>
      <c r="F47" s="6">
        <f t="shared" si="0"/>
        <v>0</v>
      </c>
    </row>
    <row r="48" spans="1:6" ht="12.75">
      <c r="A48" s="39" t="s">
        <v>65</v>
      </c>
      <c r="B48" s="6">
        <v>0</v>
      </c>
      <c r="C48" s="6">
        <v>0</v>
      </c>
      <c r="D48" s="6">
        <v>0</v>
      </c>
      <c r="E48" s="6">
        <v>0</v>
      </c>
      <c r="F48" s="6">
        <f t="shared" si="0"/>
        <v>0</v>
      </c>
    </row>
    <row r="49" spans="1:6" ht="12.75">
      <c r="A49" s="39" t="s">
        <v>66</v>
      </c>
      <c r="B49" s="6">
        <v>0</v>
      </c>
      <c r="C49" s="6">
        <v>0</v>
      </c>
      <c r="D49" s="6">
        <v>0</v>
      </c>
      <c r="E49" s="6">
        <v>0</v>
      </c>
      <c r="F49" s="6">
        <f t="shared" si="0"/>
        <v>0</v>
      </c>
    </row>
    <row r="50" spans="1:6" ht="12.75">
      <c r="A50" s="39" t="s">
        <v>67</v>
      </c>
      <c r="B50" s="6">
        <v>0</v>
      </c>
      <c r="C50" s="6">
        <v>0</v>
      </c>
      <c r="D50" s="6">
        <v>0</v>
      </c>
      <c r="E50" s="6">
        <v>0</v>
      </c>
      <c r="F50" s="6">
        <f t="shared" si="0"/>
        <v>0</v>
      </c>
    </row>
    <row r="51" spans="1:6" ht="12.75">
      <c r="A51" s="39" t="s">
        <v>68</v>
      </c>
      <c r="B51" s="6">
        <v>0</v>
      </c>
      <c r="C51" s="6">
        <v>0</v>
      </c>
      <c r="D51" s="6">
        <v>0</v>
      </c>
      <c r="E51" s="6">
        <v>0</v>
      </c>
      <c r="F51" s="6">
        <f t="shared" si="0"/>
        <v>0</v>
      </c>
    </row>
    <row r="52" spans="1:6" ht="12.75">
      <c r="A52" s="39" t="s">
        <v>69</v>
      </c>
      <c r="B52" s="6">
        <v>0</v>
      </c>
      <c r="C52" s="6">
        <v>0</v>
      </c>
      <c r="D52" s="6">
        <v>0</v>
      </c>
      <c r="E52" s="6">
        <v>0</v>
      </c>
      <c r="F52" s="6">
        <f t="shared" si="0"/>
        <v>0</v>
      </c>
    </row>
    <row r="53" spans="1:6" ht="12.75">
      <c r="A53" s="39" t="s">
        <v>70</v>
      </c>
      <c r="B53" s="6">
        <v>0</v>
      </c>
      <c r="C53" s="6">
        <v>0</v>
      </c>
      <c r="D53" s="6">
        <v>0</v>
      </c>
      <c r="E53" s="6">
        <v>0</v>
      </c>
      <c r="F53" s="6">
        <f t="shared" si="0"/>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4621627.601235604</v>
      </c>
      <c r="C60" s="6">
        <f>SUM(C6:C58)</f>
        <v>4380413.359662644</v>
      </c>
      <c r="D60" s="6">
        <f>SUM(D6:D58)</f>
        <v>0</v>
      </c>
      <c r="E60" s="6">
        <f>SUM(E6:E58)</f>
        <v>0</v>
      </c>
      <c r="F60" s="6">
        <f>SUM(F6:F58)</f>
        <v>9002040.960898247</v>
      </c>
    </row>
    <row r="61" spans="2:9" ht="13.5" thickBot="1">
      <c r="B61" s="9"/>
      <c r="C61" s="9"/>
      <c r="D61" s="9"/>
      <c r="E61" s="9"/>
      <c r="F61" s="9"/>
      <c r="G61" s="10"/>
      <c r="H61" s="10"/>
      <c r="I61" s="9"/>
    </row>
    <row r="62" ht="12.75">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Italic"Farmers and Ranchers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4.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bestFit="1" customWidth="1"/>
    <col min="2" max="2" width="9.375" style="7" bestFit="1" customWidth="1"/>
    <col min="3" max="3" width="11.625" style="7" bestFit="1" customWidth="1"/>
    <col min="4" max="4" width="7.00390625" style="7" bestFit="1"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s="130" t="s">
        <v>240</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1182.7977883268832</v>
      </c>
      <c r="C6" s="6">
        <v>13774.36682175983</v>
      </c>
      <c r="D6" s="6">
        <v>2.1294681988811517</v>
      </c>
      <c r="E6" s="6">
        <v>0</v>
      </c>
      <c r="F6" s="6">
        <f aca="true" t="shared" si="0" ref="F6:F53">SUM(B6:E6)</f>
        <v>14959.294078285595</v>
      </c>
      <c r="H6" s="7" t="s">
        <v>8</v>
      </c>
      <c r="I6" s="8" t="s">
        <v>0</v>
      </c>
    </row>
    <row r="7" spans="1:6" ht="12" customHeight="1">
      <c r="A7" s="39" t="s">
        <v>9</v>
      </c>
      <c r="B7" s="6">
        <v>129.65314586756287</v>
      </c>
      <c r="C7" s="6">
        <v>275.14689133634687</v>
      </c>
      <c r="D7" s="6">
        <v>1.0180434979444835</v>
      </c>
      <c r="E7" s="6">
        <v>0</v>
      </c>
      <c r="F7" s="6">
        <f t="shared" si="0"/>
        <v>405.81808070185417</v>
      </c>
    </row>
    <row r="8" spans="1:9" ht="12.75">
      <c r="A8" s="39" t="s">
        <v>10</v>
      </c>
      <c r="B8" s="6">
        <v>1567.3223511409299</v>
      </c>
      <c r="C8" s="6">
        <v>33160.72645156919</v>
      </c>
      <c r="D8" s="6">
        <v>13.377381906503699</v>
      </c>
      <c r="E8" s="6">
        <v>0</v>
      </c>
      <c r="F8" s="6">
        <f t="shared" si="0"/>
        <v>34741.42618461663</v>
      </c>
      <c r="H8" s="7" t="s">
        <v>0</v>
      </c>
      <c r="I8" s="8" t="s">
        <v>0</v>
      </c>
    </row>
    <row r="9" spans="1:9" ht="12.75">
      <c r="A9" s="39" t="s">
        <v>11</v>
      </c>
      <c r="B9" s="6">
        <v>524.851326313347</v>
      </c>
      <c r="C9" s="6">
        <v>1603.4439043980456</v>
      </c>
      <c r="D9" s="6">
        <v>5.748124703530563</v>
      </c>
      <c r="E9" s="6">
        <v>0</v>
      </c>
      <c r="F9" s="6">
        <f t="shared" si="0"/>
        <v>2134.0433554149236</v>
      </c>
      <c r="H9" s="7" t="s">
        <v>0</v>
      </c>
      <c r="I9" s="8" t="s">
        <v>0</v>
      </c>
    </row>
    <row r="10" spans="1:9" ht="12.75">
      <c r="A10" s="39" t="s">
        <v>12</v>
      </c>
      <c r="B10" s="6">
        <v>25323.501158568248</v>
      </c>
      <c r="C10" s="6">
        <v>203755.79407859175</v>
      </c>
      <c r="D10" s="6">
        <v>30.000117109496657</v>
      </c>
      <c r="E10" s="6">
        <v>0</v>
      </c>
      <c r="F10" s="6">
        <f t="shared" si="0"/>
        <v>229109.2953542695</v>
      </c>
      <c r="H10" s="7" t="s">
        <v>13</v>
      </c>
      <c r="I10" s="8">
        <v>0</v>
      </c>
    </row>
    <row r="11" spans="1:6" ht="12.75">
      <c r="A11" s="39" t="s">
        <v>15</v>
      </c>
      <c r="B11" s="6">
        <v>0</v>
      </c>
      <c r="C11" s="6">
        <v>0</v>
      </c>
      <c r="D11" s="6">
        <v>0</v>
      </c>
      <c r="E11" s="6">
        <v>0</v>
      </c>
      <c r="F11" s="6">
        <f t="shared" si="0"/>
        <v>0</v>
      </c>
    </row>
    <row r="12" spans="1:8" ht="12.75">
      <c r="A12" s="39" t="s">
        <v>16</v>
      </c>
      <c r="B12" s="6">
        <v>4950.291688285845</v>
      </c>
      <c r="C12" s="6">
        <v>30257.44919643866</v>
      </c>
      <c r="D12" s="6">
        <v>2.4751517373613448</v>
      </c>
      <c r="E12" s="6">
        <v>0</v>
      </c>
      <c r="F12" s="6">
        <f t="shared" si="0"/>
        <v>35210.21603646187</v>
      </c>
      <c r="H12" s="7" t="s">
        <v>17</v>
      </c>
    </row>
    <row r="13" spans="1:9" ht="12.75">
      <c r="A13" s="39" t="s">
        <v>18</v>
      </c>
      <c r="B13" s="6">
        <v>537.8093334604314</v>
      </c>
      <c r="C13" s="6">
        <v>6166.949240944785</v>
      </c>
      <c r="D13" s="6">
        <v>0.2357244815775024</v>
      </c>
      <c r="E13" s="6">
        <v>0</v>
      </c>
      <c r="F13" s="6">
        <f t="shared" si="0"/>
        <v>6704.994298886793</v>
      </c>
      <c r="H13" s="7" t="s">
        <v>19</v>
      </c>
      <c r="I13" s="8">
        <v>0</v>
      </c>
    </row>
    <row r="14" spans="1:9" ht="12.75">
      <c r="A14" s="39" t="s">
        <v>20</v>
      </c>
      <c r="B14" s="6">
        <v>0</v>
      </c>
      <c r="C14" s="6">
        <v>0</v>
      </c>
      <c r="D14" s="6">
        <v>0</v>
      </c>
      <c r="E14" s="6">
        <v>0</v>
      </c>
      <c r="F14" s="6">
        <f t="shared" si="0"/>
        <v>0</v>
      </c>
      <c r="H14" s="7" t="s">
        <v>21</v>
      </c>
      <c r="I14" s="8">
        <v>0</v>
      </c>
    </row>
    <row r="15" spans="1:9" ht="12.75">
      <c r="A15" s="39" t="s">
        <v>22</v>
      </c>
      <c r="B15" s="6">
        <v>13221.536382286993</v>
      </c>
      <c r="C15" s="6">
        <v>317578.6276229089</v>
      </c>
      <c r="D15" s="6">
        <v>65.51620525628185</v>
      </c>
      <c r="E15" s="6">
        <v>0</v>
      </c>
      <c r="F15" s="6">
        <f t="shared" si="0"/>
        <v>330865.6802104522</v>
      </c>
      <c r="H15" s="7" t="s">
        <v>23</v>
      </c>
      <c r="I15" s="8">
        <v>2420841.79</v>
      </c>
    </row>
    <row r="16" spans="1:6" ht="12.75">
      <c r="A16" s="39" t="s">
        <v>24</v>
      </c>
      <c r="B16" s="6">
        <v>7650.2604886791105</v>
      </c>
      <c r="C16" s="6">
        <v>11763.0163259758</v>
      </c>
      <c r="D16" s="6">
        <v>9.01659942817012</v>
      </c>
      <c r="E16" s="6">
        <v>0</v>
      </c>
      <c r="F16" s="6">
        <f t="shared" si="0"/>
        <v>19422.29341408308</v>
      </c>
    </row>
    <row r="17" spans="1:8" ht="12.75">
      <c r="A17" s="39" t="s">
        <v>25</v>
      </c>
      <c r="B17" s="6">
        <v>826.969557170822</v>
      </c>
      <c r="C17" s="6">
        <v>18661.058553477946</v>
      </c>
      <c r="D17" s="6">
        <v>0.23573034643588114</v>
      </c>
      <c r="E17" s="6">
        <v>0</v>
      </c>
      <c r="F17" s="6">
        <f t="shared" si="0"/>
        <v>19488.2638409952</v>
      </c>
      <c r="H17" s="7" t="s">
        <v>26</v>
      </c>
    </row>
    <row r="18" spans="1:9" ht="12.75">
      <c r="A18" s="39" t="s">
        <v>27</v>
      </c>
      <c r="B18" s="6">
        <v>234.30253903527347</v>
      </c>
      <c r="C18" s="6">
        <v>6033.581117093845</v>
      </c>
      <c r="D18" s="6">
        <v>0.3064524455823887</v>
      </c>
      <c r="E18" s="6">
        <v>0</v>
      </c>
      <c r="F18" s="6">
        <f t="shared" si="0"/>
        <v>6268.1901085747</v>
      </c>
      <c r="H18" s="7" t="s">
        <v>28</v>
      </c>
      <c r="I18" s="8">
        <v>0</v>
      </c>
    </row>
    <row r="19" spans="1:9" ht="12.75">
      <c r="A19" s="39" t="s">
        <v>29</v>
      </c>
      <c r="B19" s="6">
        <v>12477.089318833898</v>
      </c>
      <c r="C19" s="6">
        <v>192049.56519331282</v>
      </c>
      <c r="D19" s="6">
        <v>3134.255680299172</v>
      </c>
      <c r="E19" s="6">
        <v>0</v>
      </c>
      <c r="F19" s="6">
        <f t="shared" si="0"/>
        <v>207660.91019244588</v>
      </c>
      <c r="H19" s="7" t="s">
        <v>30</v>
      </c>
      <c r="I19" s="8">
        <v>0</v>
      </c>
    </row>
    <row r="20" spans="1:9" ht="12.75">
      <c r="A20" s="39" t="s">
        <v>31</v>
      </c>
      <c r="B20" s="6">
        <v>6086.985617918625</v>
      </c>
      <c r="C20" s="6">
        <v>54915.11366014607</v>
      </c>
      <c r="D20" s="6">
        <v>177.47526754711595</v>
      </c>
      <c r="E20" s="6">
        <v>0</v>
      </c>
      <c r="F20" s="6">
        <f t="shared" si="0"/>
        <v>61179.57454561181</v>
      </c>
      <c r="H20" s="7" t="s">
        <v>32</v>
      </c>
      <c r="I20" s="8" t="s">
        <v>0</v>
      </c>
    </row>
    <row r="21" spans="1:9" ht="12.75">
      <c r="A21" s="39" t="s">
        <v>33</v>
      </c>
      <c r="B21" s="6">
        <v>2211.083135558315</v>
      </c>
      <c r="C21" s="6">
        <v>56563.25552991629</v>
      </c>
      <c r="D21" s="6">
        <v>5.311713227956456</v>
      </c>
      <c r="E21" s="6">
        <v>0</v>
      </c>
      <c r="F21" s="6">
        <f t="shared" si="0"/>
        <v>58779.650378702565</v>
      </c>
      <c r="H21" s="7" t="s">
        <v>34</v>
      </c>
      <c r="I21" s="8">
        <v>0</v>
      </c>
    </row>
    <row r="22" spans="1:9" ht="12.75">
      <c r="A22" s="39" t="s">
        <v>35</v>
      </c>
      <c r="B22" s="6">
        <v>2363.207042229799</v>
      </c>
      <c r="C22" s="6">
        <v>18284.065573644766</v>
      </c>
      <c r="D22" s="6">
        <v>0.47145569736708165</v>
      </c>
      <c r="E22" s="6">
        <v>0</v>
      </c>
      <c r="F22" s="6">
        <f t="shared" si="0"/>
        <v>20647.74407157193</v>
      </c>
      <c r="H22" s="7" t="s">
        <v>36</v>
      </c>
      <c r="I22" s="8" t="s">
        <v>0</v>
      </c>
    </row>
    <row r="23" spans="1:9" ht="12.75">
      <c r="A23" s="39" t="s">
        <v>37</v>
      </c>
      <c r="B23" s="6">
        <v>2348.5676795305226</v>
      </c>
      <c r="C23" s="6">
        <v>27139.051878568112</v>
      </c>
      <c r="D23" s="6">
        <v>2.1608235437401406</v>
      </c>
      <c r="E23" s="6">
        <v>0</v>
      </c>
      <c r="F23" s="6">
        <f t="shared" si="0"/>
        <v>29489.780381642377</v>
      </c>
      <c r="H23" s="7" t="s">
        <v>38</v>
      </c>
      <c r="I23" s="8">
        <v>0</v>
      </c>
    </row>
    <row r="24" spans="1:6" ht="12.75">
      <c r="A24" s="39" t="s">
        <v>39</v>
      </c>
      <c r="B24" s="6">
        <v>0</v>
      </c>
      <c r="C24" s="6">
        <v>0</v>
      </c>
      <c r="D24" s="6">
        <v>0</v>
      </c>
      <c r="E24" s="6">
        <v>0</v>
      </c>
      <c r="F24" s="6">
        <f t="shared" si="0"/>
        <v>0</v>
      </c>
    </row>
    <row r="25" spans="1:9" ht="12.75">
      <c r="A25" s="39" t="s">
        <v>40</v>
      </c>
      <c r="B25" s="6">
        <v>978.0104697474139</v>
      </c>
      <c r="C25" s="6">
        <v>7834.039282635708</v>
      </c>
      <c r="D25" s="6">
        <v>0</v>
      </c>
      <c r="E25" s="6">
        <v>0</v>
      </c>
      <c r="F25" s="6">
        <f t="shared" si="0"/>
        <v>8812.049752383122</v>
      </c>
      <c r="H25" s="7" t="s">
        <v>41</v>
      </c>
      <c r="I25" s="8">
        <f>SUM(I10:I15)-SUM(I18:I23)</f>
        <v>2420841.79</v>
      </c>
    </row>
    <row r="26" spans="1:9" ht="12.75">
      <c r="A26" s="39" t="s">
        <v>42</v>
      </c>
      <c r="B26" s="6">
        <v>9816.824807277648</v>
      </c>
      <c r="C26" s="6">
        <v>19929.92848823562</v>
      </c>
      <c r="D26" s="6">
        <v>0.9114822401452665</v>
      </c>
      <c r="E26" s="6">
        <v>0</v>
      </c>
      <c r="F26" s="6">
        <f t="shared" si="0"/>
        <v>29747.664777753413</v>
      </c>
      <c r="H26" s="7" t="s">
        <v>43</v>
      </c>
      <c r="I26" s="8">
        <f>+F60</f>
        <v>2420841.789999999</v>
      </c>
    </row>
    <row r="27" spans="1:6" ht="12.75">
      <c r="A27" s="39" t="s">
        <v>44</v>
      </c>
      <c r="B27" s="6">
        <v>6950.2086451463765</v>
      </c>
      <c r="C27" s="6">
        <v>45811.28991514091</v>
      </c>
      <c r="D27" s="6">
        <v>2.8483463370594833</v>
      </c>
      <c r="E27" s="6">
        <v>0</v>
      </c>
      <c r="F27" s="6">
        <f t="shared" si="0"/>
        <v>52764.34690662434</v>
      </c>
    </row>
    <row r="28" spans="1:6" ht="12.75">
      <c r="A28" s="39" t="s">
        <v>45</v>
      </c>
      <c r="B28" s="6">
        <v>9129.285391692592</v>
      </c>
      <c r="C28" s="6">
        <v>86748.8295537512</v>
      </c>
      <c r="D28" s="6">
        <v>9.900571328573651</v>
      </c>
      <c r="E28" s="6">
        <v>0</v>
      </c>
      <c r="F28" s="6">
        <f t="shared" si="0"/>
        <v>95888.01551677237</v>
      </c>
    </row>
    <row r="29" spans="1:6" ht="12.75">
      <c r="A29" s="39" t="s">
        <v>46</v>
      </c>
      <c r="B29" s="6">
        <v>4849.175288850631</v>
      </c>
      <c r="C29" s="6">
        <v>35820.12125177767</v>
      </c>
      <c r="D29" s="6">
        <v>2.4712026191084986</v>
      </c>
      <c r="E29" s="6">
        <v>0</v>
      </c>
      <c r="F29" s="6">
        <f t="shared" si="0"/>
        <v>40671.767743247416</v>
      </c>
    </row>
    <row r="30" spans="1:6" ht="12.75">
      <c r="A30" s="39" t="s">
        <v>47</v>
      </c>
      <c r="B30" s="6">
        <v>943.7616171596657</v>
      </c>
      <c r="C30" s="6">
        <v>4904.870772304187</v>
      </c>
      <c r="D30" s="6">
        <v>3.7441191798831115</v>
      </c>
      <c r="E30" s="6">
        <v>0</v>
      </c>
      <c r="F30" s="6">
        <f t="shared" si="0"/>
        <v>5852.376508643736</v>
      </c>
    </row>
    <row r="31" spans="1:6" ht="12.75">
      <c r="A31" s="39" t="s">
        <v>48</v>
      </c>
      <c r="B31" s="6">
        <v>2718.6138111996675</v>
      </c>
      <c r="C31" s="6">
        <v>39369.414852022535</v>
      </c>
      <c r="D31" s="6">
        <v>6.101466327526329</v>
      </c>
      <c r="E31" s="6">
        <v>0</v>
      </c>
      <c r="F31" s="6">
        <f t="shared" si="0"/>
        <v>42094.13012954973</v>
      </c>
    </row>
    <row r="32" spans="1:6" ht="12.75">
      <c r="A32" s="39" t="s">
        <v>49</v>
      </c>
      <c r="B32" s="6">
        <v>738.7788189310676</v>
      </c>
      <c r="C32" s="6">
        <v>11062.930734878768</v>
      </c>
      <c r="D32" s="6">
        <v>0</v>
      </c>
      <c r="E32" s="6">
        <v>0</v>
      </c>
      <c r="F32" s="6">
        <f t="shared" si="0"/>
        <v>11801.709553809835</v>
      </c>
    </row>
    <row r="33" spans="1:6" ht="12.75">
      <c r="A33" s="39" t="s">
        <v>50</v>
      </c>
      <c r="B33" s="6">
        <v>889.9068650585072</v>
      </c>
      <c r="C33" s="6">
        <v>24033.92461909274</v>
      </c>
      <c r="D33" s="6">
        <v>4.99347324837474</v>
      </c>
      <c r="E33" s="6">
        <v>0</v>
      </c>
      <c r="F33" s="6">
        <f t="shared" si="0"/>
        <v>24928.82495739962</v>
      </c>
    </row>
    <row r="34" spans="1:6" ht="12.75">
      <c r="A34" s="39" t="s">
        <v>51</v>
      </c>
      <c r="B34" s="6">
        <v>448.09076847992105</v>
      </c>
      <c r="C34" s="6">
        <v>16247.111076287722</v>
      </c>
      <c r="D34" s="6">
        <v>5.311683228863988</v>
      </c>
      <c r="E34" s="6">
        <v>0</v>
      </c>
      <c r="F34" s="6">
        <f t="shared" si="0"/>
        <v>16700.513527996507</v>
      </c>
    </row>
    <row r="35" spans="1:6" ht="12.75">
      <c r="A35" s="39" t="s">
        <v>52</v>
      </c>
      <c r="B35" s="6">
        <v>1979.1991593203963</v>
      </c>
      <c r="C35" s="6">
        <v>6568.273464568176</v>
      </c>
      <c r="D35" s="6">
        <v>0.6954208460540152</v>
      </c>
      <c r="E35" s="6">
        <v>0</v>
      </c>
      <c r="F35" s="6">
        <f t="shared" si="0"/>
        <v>8548.168044734626</v>
      </c>
    </row>
    <row r="36" spans="1:6" ht="12.75">
      <c r="A36" s="39" t="s">
        <v>53</v>
      </c>
      <c r="B36" s="6">
        <v>0</v>
      </c>
      <c r="C36" s="6">
        <v>0</v>
      </c>
      <c r="D36" s="6">
        <v>0</v>
      </c>
      <c r="E36" s="6">
        <v>0</v>
      </c>
      <c r="F36" s="6">
        <f t="shared" si="0"/>
        <v>0</v>
      </c>
    </row>
    <row r="37" spans="1:6" ht="12.75">
      <c r="A37" s="39" t="s">
        <v>54</v>
      </c>
      <c r="B37" s="6">
        <v>414.4378852157763</v>
      </c>
      <c r="C37" s="6">
        <v>8831.305143891403</v>
      </c>
      <c r="D37" s="6">
        <v>1.111809742215589</v>
      </c>
      <c r="E37" s="6">
        <v>0</v>
      </c>
      <c r="F37" s="6">
        <f t="shared" si="0"/>
        <v>9246.854838849395</v>
      </c>
    </row>
    <row r="38" spans="1:6" ht="12.75">
      <c r="A38" s="39" t="s">
        <v>55</v>
      </c>
      <c r="B38" s="6">
        <v>0</v>
      </c>
      <c r="C38" s="6">
        <v>0</v>
      </c>
      <c r="D38" s="6">
        <v>0</v>
      </c>
      <c r="E38" s="6">
        <v>0</v>
      </c>
      <c r="F38" s="6">
        <f t="shared" si="0"/>
        <v>0</v>
      </c>
    </row>
    <row r="39" spans="1:6" ht="12.75">
      <c r="A39" s="39" t="s">
        <v>56</v>
      </c>
      <c r="B39" s="6">
        <v>7912.295379990407</v>
      </c>
      <c r="C39" s="6">
        <v>88765.27386476133</v>
      </c>
      <c r="D39" s="6">
        <v>6.089602657775841</v>
      </c>
      <c r="E39" s="6">
        <v>0</v>
      </c>
      <c r="F39" s="6">
        <f t="shared" si="0"/>
        <v>96683.65884740952</v>
      </c>
    </row>
    <row r="40" spans="1:6" ht="12.75">
      <c r="A40" s="39" t="s">
        <v>57</v>
      </c>
      <c r="B40" s="6">
        <v>518.4860779318128</v>
      </c>
      <c r="C40" s="6">
        <v>14830.633250289058</v>
      </c>
      <c r="D40" s="6">
        <v>0</v>
      </c>
      <c r="E40" s="6">
        <v>0</v>
      </c>
      <c r="F40" s="6">
        <f t="shared" si="0"/>
        <v>15349.119328220871</v>
      </c>
    </row>
    <row r="41" spans="1:6" ht="12.75">
      <c r="A41" s="39" t="s">
        <v>58</v>
      </c>
      <c r="B41" s="6">
        <v>12792.066411587331</v>
      </c>
      <c r="C41" s="6">
        <v>114490.23214147234</v>
      </c>
      <c r="D41" s="6">
        <v>3.641966192129995</v>
      </c>
      <c r="E41" s="6">
        <v>0</v>
      </c>
      <c r="F41" s="6">
        <f t="shared" si="0"/>
        <v>127285.9405192518</v>
      </c>
    </row>
    <row r="42" spans="1:6" ht="12.75">
      <c r="A42" s="39" t="s">
        <v>59</v>
      </c>
      <c r="B42" s="6">
        <v>777.5235013390464</v>
      </c>
      <c r="C42" s="6">
        <v>14610.87226644284</v>
      </c>
      <c r="D42" s="6">
        <v>8.702052738713185</v>
      </c>
      <c r="E42" s="6">
        <v>0</v>
      </c>
      <c r="F42" s="6">
        <f t="shared" si="0"/>
        <v>15397.097820520601</v>
      </c>
    </row>
    <row r="43" spans="1:6" ht="12.75">
      <c r="A43" s="39" t="s">
        <v>60</v>
      </c>
      <c r="B43" s="6">
        <v>1924.449270212889</v>
      </c>
      <c r="C43" s="6">
        <v>16850.780455353826</v>
      </c>
      <c r="D43" s="6">
        <v>0.35359439296887885</v>
      </c>
      <c r="E43" s="6">
        <v>0</v>
      </c>
      <c r="F43" s="6">
        <f t="shared" si="0"/>
        <v>18775.583319959682</v>
      </c>
    </row>
    <row r="44" spans="1:6" ht="12.75">
      <c r="A44" s="39" t="s">
        <v>61</v>
      </c>
      <c r="B44" s="6">
        <v>12295.43192169782</v>
      </c>
      <c r="C44" s="6">
        <v>269415.71497945144</v>
      </c>
      <c r="D44" s="6">
        <v>13.56212323090047</v>
      </c>
      <c r="E44" s="6">
        <v>0</v>
      </c>
      <c r="F44" s="6">
        <f t="shared" si="0"/>
        <v>281724.70902438014</v>
      </c>
    </row>
    <row r="45" spans="1:6" ht="12.75">
      <c r="A45" s="39" t="s">
        <v>62</v>
      </c>
      <c r="B45" s="6">
        <v>0</v>
      </c>
      <c r="C45" s="6">
        <v>0</v>
      </c>
      <c r="D45" s="6">
        <v>0</v>
      </c>
      <c r="E45" s="6">
        <v>0</v>
      </c>
      <c r="F45" s="6">
        <f t="shared" si="0"/>
        <v>0</v>
      </c>
    </row>
    <row r="46" spans="1:6" ht="12.75">
      <c r="A46" s="39" t="s">
        <v>63</v>
      </c>
      <c r="B46" s="6">
        <v>771.5872568368686</v>
      </c>
      <c r="C46" s="6">
        <v>9900.184663800344</v>
      </c>
      <c r="D46" s="6">
        <v>0.4439602832250427</v>
      </c>
      <c r="E46" s="6">
        <v>0</v>
      </c>
      <c r="F46" s="6">
        <f t="shared" si="0"/>
        <v>10672.215880920437</v>
      </c>
    </row>
    <row r="47" spans="1:6" ht="12.75">
      <c r="A47" s="39" t="s">
        <v>64</v>
      </c>
      <c r="B47" s="6">
        <v>3048.5835761465733</v>
      </c>
      <c r="C47" s="6">
        <v>26504.454741465524</v>
      </c>
      <c r="D47" s="6">
        <v>1.712939019493001</v>
      </c>
      <c r="E47" s="6">
        <v>0</v>
      </c>
      <c r="F47" s="6">
        <f t="shared" si="0"/>
        <v>29554.75125663159</v>
      </c>
    </row>
    <row r="48" spans="1:6" ht="12.75">
      <c r="A48" s="39" t="s">
        <v>65</v>
      </c>
      <c r="B48" s="6">
        <v>189.61917631285354</v>
      </c>
      <c r="C48" s="6">
        <v>8860.019072929239</v>
      </c>
      <c r="D48" s="6">
        <v>1.3044127167516344</v>
      </c>
      <c r="E48" s="6">
        <v>0</v>
      </c>
      <c r="F48" s="6">
        <f t="shared" si="0"/>
        <v>9050.942661958845</v>
      </c>
    </row>
    <row r="49" spans="1:6" ht="12.75">
      <c r="A49" s="39" t="s">
        <v>66</v>
      </c>
      <c r="B49" s="6">
        <v>3589.6754971359774</v>
      </c>
      <c r="C49" s="6">
        <v>29176.05956914481</v>
      </c>
      <c r="D49" s="6">
        <v>3.5751744324872843</v>
      </c>
      <c r="E49" s="6">
        <v>0</v>
      </c>
      <c r="F49" s="6">
        <f t="shared" si="0"/>
        <v>32769.310240713276</v>
      </c>
    </row>
    <row r="50" spans="1:6" ht="12.75">
      <c r="A50" s="39" t="s">
        <v>67</v>
      </c>
      <c r="B50" s="6">
        <v>9579.009606406527</v>
      </c>
      <c r="C50" s="6">
        <v>123610.17591874838</v>
      </c>
      <c r="D50" s="6">
        <v>8.10506619238258</v>
      </c>
      <c r="E50" s="6">
        <v>0</v>
      </c>
      <c r="F50" s="6">
        <f t="shared" si="0"/>
        <v>133197.2905913473</v>
      </c>
    </row>
    <row r="51" spans="1:6" ht="12.75">
      <c r="A51" s="39" t="s">
        <v>68</v>
      </c>
      <c r="B51" s="6">
        <v>538.6651105382637</v>
      </c>
      <c r="C51" s="6">
        <v>27946.56558857859</v>
      </c>
      <c r="D51" s="6">
        <v>0</v>
      </c>
      <c r="E51" s="6">
        <v>0</v>
      </c>
      <c r="F51" s="6">
        <f t="shared" si="0"/>
        <v>28485.23069911685</v>
      </c>
    </row>
    <row r="52" spans="1:6" ht="12.75">
      <c r="A52" s="39" t="s">
        <v>69</v>
      </c>
      <c r="B52" s="6">
        <v>342.4379617826103</v>
      </c>
      <c r="C52" s="6">
        <v>926.2975351965956</v>
      </c>
      <c r="D52" s="6">
        <v>0.6954451177272908</v>
      </c>
      <c r="E52" s="6">
        <v>0</v>
      </c>
      <c r="F52" s="6">
        <f t="shared" si="0"/>
        <v>1269.4309420969332</v>
      </c>
    </row>
    <row r="53" spans="1:6" ht="12.75">
      <c r="A53" s="39" t="s">
        <v>70</v>
      </c>
      <c r="B53" s="6">
        <v>18656.633283262192</v>
      </c>
      <c r="C53" s="6">
        <v>51572.072130327426</v>
      </c>
      <c r="D53" s="6">
        <v>411.6280823745317</v>
      </c>
      <c r="E53" s="6">
        <v>0</v>
      </c>
      <c r="F53" s="6">
        <f t="shared" si="0"/>
        <v>70640.33349596415</v>
      </c>
    </row>
    <row r="54" spans="1:6" ht="12.75">
      <c r="A54" s="39" t="s">
        <v>71</v>
      </c>
      <c r="B54" s="6">
        <v>3106.9414133713803</v>
      </c>
      <c r="C54" s="6">
        <v>48089.22346537029</v>
      </c>
      <c r="D54" s="6">
        <v>2.883716604091704</v>
      </c>
      <c r="E54" s="6">
        <v>0</v>
      </c>
      <c r="F54" s="6">
        <f>SUM(B54:E54)</f>
        <v>51199.04859534576</v>
      </c>
    </row>
    <row r="55" spans="1:6" ht="12.75">
      <c r="A55" s="39" t="s">
        <v>72</v>
      </c>
      <c r="B55" s="6">
        <v>1294.4316967418572</v>
      </c>
      <c r="C55" s="6">
        <v>18891.28365949314</v>
      </c>
      <c r="D55" s="6">
        <v>0.23572695206453753</v>
      </c>
      <c r="E55" s="6">
        <v>0</v>
      </c>
      <c r="F55" s="6">
        <f>SUM(B55:E55)</f>
        <v>20185.95108318706</v>
      </c>
    </row>
    <row r="56" spans="1:6" ht="12.75">
      <c r="A56" s="39" t="s">
        <v>73</v>
      </c>
      <c r="B56" s="6">
        <v>4278.3066242449195</v>
      </c>
      <c r="C56" s="6">
        <v>41069.603960123684</v>
      </c>
      <c r="D56" s="6">
        <v>13.754781177092061</v>
      </c>
      <c r="E56" s="6">
        <v>0</v>
      </c>
      <c r="F56" s="6">
        <f>SUM(B56:E56)</f>
        <v>45361.6653655457</v>
      </c>
    </row>
    <row r="57" spans="1:6" ht="12.75">
      <c r="A57" s="39" t="s">
        <v>74</v>
      </c>
      <c r="B57" s="6">
        <v>91.81798074929559</v>
      </c>
      <c r="C57" s="6">
        <v>9024.095556198761</v>
      </c>
      <c r="D57" s="6">
        <v>0</v>
      </c>
      <c r="E57" s="6">
        <v>0</v>
      </c>
      <c r="F57" s="6">
        <f>SUM(B57:E57)</f>
        <v>9115.913536948057</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203200.483827575</v>
      </c>
      <c r="C60" s="6">
        <f>SUM(C6:C58)</f>
        <v>2213676.7940138173</v>
      </c>
      <c r="D60" s="6">
        <f>SUM(D6:D58)</f>
        <v>3964.512158607256</v>
      </c>
      <c r="E60" s="6">
        <f>SUM(E6:E58)</f>
        <v>0</v>
      </c>
      <c r="F60" s="6">
        <f>SUM(F6:F58)</f>
        <v>2420841.789999999</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Italic"Fidelity Bankers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5.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C5" sqref="C5"/>
    </sheetView>
  </sheetViews>
  <sheetFormatPr defaultColWidth="9.00390625" defaultRowHeight="12.75"/>
  <cols>
    <col min="1" max="1" width="15.625" style="7" bestFit="1" customWidth="1"/>
    <col min="2" max="2" width="11.00390625" style="7" bestFit="1" customWidth="1"/>
    <col min="3" max="3" width="11.625" style="7" bestFit="1" customWidth="1"/>
    <col min="4" max="4" width="6.375" style="7" bestFit="1" customWidth="1"/>
    <col min="5" max="5" width="14.50390625" style="7" bestFit="1" customWidth="1"/>
    <col min="6" max="6" width="11.00390625" style="7" bestFit="1" customWidth="1"/>
    <col min="7" max="7" width="2.625" style="7" customWidth="1"/>
    <col min="8" max="8" width="28.125" style="7" bestFit="1" customWidth="1"/>
    <col min="9" max="9" width="13.375" style="8" bestFit="1" customWidth="1"/>
    <col min="10" max="16384" width="10.625" style="7" customWidth="1"/>
  </cols>
  <sheetData>
    <row r="1" spans="1:6" ht="12.75">
      <c r="A1" s="130" t="s">
        <v>97</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21134.590338180515</v>
      </c>
      <c r="C6" s="6">
        <v>38.40080486042171</v>
      </c>
      <c r="D6" s="6">
        <v>0</v>
      </c>
      <c r="E6" s="6">
        <v>0</v>
      </c>
      <c r="F6" s="6">
        <f aca="true" t="shared" si="0" ref="F6:F21">SUM(B6:E6)</f>
        <v>21172.991143040937</v>
      </c>
      <c r="H6" s="7" t="s">
        <v>8</v>
      </c>
      <c r="I6" s="8" t="s">
        <v>0</v>
      </c>
    </row>
    <row r="7" spans="1:6" ht="12" customHeight="1">
      <c r="A7" s="39" t="s">
        <v>9</v>
      </c>
      <c r="B7" s="6">
        <v>0</v>
      </c>
      <c r="C7" s="6">
        <v>0</v>
      </c>
      <c r="D7" s="6">
        <v>0</v>
      </c>
      <c r="E7" s="6">
        <v>0</v>
      </c>
      <c r="F7" s="6">
        <f t="shared" si="0"/>
        <v>0</v>
      </c>
    </row>
    <row r="8" spans="1:9" ht="12.75">
      <c r="A8" s="39" t="s">
        <v>10</v>
      </c>
      <c r="B8" s="6">
        <v>12055.83163117976</v>
      </c>
      <c r="C8" s="6">
        <v>62.65394477226699</v>
      </c>
      <c r="D8" s="6">
        <v>0</v>
      </c>
      <c r="E8" s="6">
        <v>0</v>
      </c>
      <c r="F8" s="6">
        <f t="shared" si="0"/>
        <v>12118.485575952027</v>
      </c>
      <c r="H8" s="7" t="s">
        <v>0</v>
      </c>
      <c r="I8" s="8" t="s">
        <v>0</v>
      </c>
    </row>
    <row r="9" spans="1:9" ht="12.75">
      <c r="A9" s="39" t="s">
        <v>11</v>
      </c>
      <c r="B9" s="6">
        <v>4646.497388111026</v>
      </c>
      <c r="C9" s="6">
        <v>38.40080486042171</v>
      </c>
      <c r="D9" s="6">
        <v>0</v>
      </c>
      <c r="E9" s="6">
        <v>0</v>
      </c>
      <c r="F9" s="6">
        <f t="shared" si="0"/>
        <v>4684.898192971448</v>
      </c>
      <c r="H9" s="7" t="s">
        <v>0</v>
      </c>
      <c r="I9" s="8" t="s">
        <v>0</v>
      </c>
    </row>
    <row r="10" spans="1:9" ht="12.75">
      <c r="A10" s="39" t="s">
        <v>12</v>
      </c>
      <c r="B10" s="6">
        <v>92834.9562975658</v>
      </c>
      <c r="C10" s="6">
        <v>3205.4566583488863</v>
      </c>
      <c r="D10" s="6">
        <v>0</v>
      </c>
      <c r="E10" s="6">
        <v>0</v>
      </c>
      <c r="F10" s="6">
        <f t="shared" si="0"/>
        <v>96040.4129559147</v>
      </c>
      <c r="H10" s="7" t="s">
        <v>13</v>
      </c>
      <c r="I10" s="8">
        <v>629575000</v>
      </c>
    </row>
    <row r="11" spans="1:6" ht="12.75">
      <c r="A11" s="39" t="s">
        <v>15</v>
      </c>
      <c r="B11" s="6">
        <v>18133.26427408966</v>
      </c>
      <c r="C11" s="6">
        <v>2835.5962746932446</v>
      </c>
      <c r="D11" s="6">
        <v>0</v>
      </c>
      <c r="E11" s="6">
        <v>0</v>
      </c>
      <c r="F11" s="6">
        <f t="shared" si="0"/>
        <v>20968.860548782905</v>
      </c>
    </row>
    <row r="12" spans="1:8" ht="12.75">
      <c r="A12" s="39" t="s">
        <v>16</v>
      </c>
      <c r="B12" s="6">
        <v>12480.261579637054</v>
      </c>
      <c r="C12" s="6">
        <v>121.26569955922645</v>
      </c>
      <c r="D12" s="6">
        <v>0</v>
      </c>
      <c r="E12" s="6">
        <v>0</v>
      </c>
      <c r="F12" s="6">
        <f t="shared" si="0"/>
        <v>12601.52727919628</v>
      </c>
      <c r="H12" s="7" t="s">
        <v>17</v>
      </c>
    </row>
    <row r="13" spans="1:9" ht="12.75">
      <c r="A13" s="39" t="s">
        <v>18</v>
      </c>
      <c r="B13" s="6">
        <v>10343.964172402017</v>
      </c>
      <c r="C13" s="6">
        <v>757.9106222451653</v>
      </c>
      <c r="D13" s="6">
        <v>0</v>
      </c>
      <c r="E13" s="6">
        <v>0</v>
      </c>
      <c r="F13" s="6">
        <f t="shared" si="0"/>
        <v>11101.874794647181</v>
      </c>
      <c r="H13" s="7" t="s">
        <v>19</v>
      </c>
      <c r="I13" s="8">
        <v>0</v>
      </c>
    </row>
    <row r="14" spans="1:9" ht="12.75">
      <c r="A14" s="39" t="s">
        <v>20</v>
      </c>
      <c r="B14" s="6">
        <v>5248.783695921851</v>
      </c>
      <c r="C14" s="6">
        <v>489.1049882222133</v>
      </c>
      <c r="D14" s="6">
        <v>0</v>
      </c>
      <c r="E14" s="6">
        <v>0</v>
      </c>
      <c r="F14" s="6">
        <f t="shared" si="0"/>
        <v>5737.888684144064</v>
      </c>
      <c r="H14" s="7" t="s">
        <v>21</v>
      </c>
      <c r="I14" s="8">
        <v>0</v>
      </c>
    </row>
    <row r="15" spans="1:9" ht="12.75">
      <c r="A15" s="39" t="s">
        <v>22</v>
      </c>
      <c r="B15" s="6">
        <v>86496.80240060357</v>
      </c>
      <c r="C15" s="6">
        <v>7510.388992701424</v>
      </c>
      <c r="D15" s="6">
        <v>0</v>
      </c>
      <c r="E15" s="6">
        <v>0</v>
      </c>
      <c r="F15" s="6">
        <f t="shared" si="0"/>
        <v>94007.191393305</v>
      </c>
      <c r="H15" s="7" t="s">
        <v>23</v>
      </c>
      <c r="I15" s="8">
        <v>1272430.88</v>
      </c>
    </row>
    <row r="16" spans="1:6" ht="12.75">
      <c r="A16" s="39" t="s">
        <v>24</v>
      </c>
      <c r="B16" s="6">
        <v>17431.9443116388</v>
      </c>
      <c r="C16" s="6">
        <v>476.97841826629065</v>
      </c>
      <c r="D16" s="6">
        <v>0</v>
      </c>
      <c r="E16" s="6">
        <v>1190.4249506730728</v>
      </c>
      <c r="F16" s="6">
        <f t="shared" si="0"/>
        <v>19099.347680578165</v>
      </c>
    </row>
    <row r="17" spans="1:8" ht="12.75">
      <c r="A17" s="39" t="s">
        <v>25</v>
      </c>
      <c r="B17" s="6">
        <v>0</v>
      </c>
      <c r="C17" s="6">
        <v>0</v>
      </c>
      <c r="D17" s="6">
        <v>0</v>
      </c>
      <c r="E17" s="6">
        <v>0</v>
      </c>
      <c r="F17" s="6">
        <f t="shared" si="0"/>
        <v>0</v>
      </c>
      <c r="H17" s="7" t="s">
        <v>26</v>
      </c>
    </row>
    <row r="18" spans="1:9" ht="12.75">
      <c r="A18" s="39" t="s">
        <v>27</v>
      </c>
      <c r="B18" s="6">
        <v>442.61980339117656</v>
      </c>
      <c r="C18" s="6">
        <v>0</v>
      </c>
      <c r="D18" s="6">
        <v>0</v>
      </c>
      <c r="E18" s="6">
        <v>0</v>
      </c>
      <c r="F18" s="6">
        <f t="shared" si="0"/>
        <v>442.61980339117656</v>
      </c>
      <c r="H18" s="7" t="s">
        <v>28</v>
      </c>
      <c r="I18" s="8">
        <v>629575000</v>
      </c>
    </row>
    <row r="19" spans="1:9" ht="12.75">
      <c r="A19" s="39" t="s">
        <v>29</v>
      </c>
      <c r="B19" s="6">
        <v>75455.56045573599</v>
      </c>
      <c r="C19" s="6">
        <v>6501.86259136719</v>
      </c>
      <c r="D19" s="6">
        <v>0</v>
      </c>
      <c r="E19" s="6">
        <v>359.75490869237177</v>
      </c>
      <c r="F19" s="6">
        <f t="shared" si="0"/>
        <v>82317.17795579555</v>
      </c>
      <c r="H19" s="7" t="s">
        <v>30</v>
      </c>
      <c r="I19" s="8">
        <v>0</v>
      </c>
    </row>
    <row r="20" spans="1:9" ht="12.75">
      <c r="A20" s="39" t="s">
        <v>31</v>
      </c>
      <c r="B20" s="6">
        <v>9873.049039113686</v>
      </c>
      <c r="C20" s="6">
        <v>1873.5550581900484</v>
      </c>
      <c r="D20" s="6">
        <v>0</v>
      </c>
      <c r="E20" s="6">
        <v>0</v>
      </c>
      <c r="F20" s="6">
        <f t="shared" si="0"/>
        <v>11746.604097303734</v>
      </c>
      <c r="H20" s="7" t="s">
        <v>32</v>
      </c>
      <c r="I20" s="8" t="s">
        <v>0</v>
      </c>
    </row>
    <row r="21" spans="1:9" ht="12.75">
      <c r="A21" s="39" t="s">
        <v>33</v>
      </c>
      <c r="B21" s="6">
        <v>1412.7453998649883</v>
      </c>
      <c r="C21" s="6">
        <v>175.83526436087834</v>
      </c>
      <c r="D21" s="6">
        <v>0</v>
      </c>
      <c r="E21" s="6">
        <v>0</v>
      </c>
      <c r="F21" s="6">
        <f t="shared" si="0"/>
        <v>1588.5806642258667</v>
      </c>
      <c r="H21" s="7" t="s">
        <v>34</v>
      </c>
      <c r="I21" s="8">
        <v>0</v>
      </c>
    </row>
    <row r="22" spans="1:9" ht="12.75">
      <c r="A22" s="39" t="s">
        <v>35</v>
      </c>
      <c r="B22" s="6">
        <v>4527.252783544453</v>
      </c>
      <c r="C22" s="6">
        <v>10.10547496326887</v>
      </c>
      <c r="D22" s="6">
        <v>0</v>
      </c>
      <c r="E22" s="6">
        <v>0</v>
      </c>
      <c r="F22" s="6">
        <f aca="true" t="shared" si="1" ref="F22:F37">SUM(B22:E22)</f>
        <v>4537.358258507722</v>
      </c>
      <c r="H22" s="7" t="s">
        <v>36</v>
      </c>
      <c r="I22" s="8" t="s">
        <v>0</v>
      </c>
    </row>
    <row r="23" spans="1:9" ht="12.75">
      <c r="A23" s="39" t="s">
        <v>37</v>
      </c>
      <c r="B23" s="6">
        <v>24445.1439361474</v>
      </c>
      <c r="C23" s="6">
        <v>3395.4395876583403</v>
      </c>
      <c r="D23" s="6">
        <v>0</v>
      </c>
      <c r="E23" s="6">
        <v>0</v>
      </c>
      <c r="F23" s="6">
        <f t="shared" si="1"/>
        <v>27840.58352380574</v>
      </c>
      <c r="H23" s="7" t="s">
        <v>38</v>
      </c>
      <c r="I23" s="8">
        <v>0</v>
      </c>
    </row>
    <row r="24" spans="1:6" ht="12.75">
      <c r="A24" s="39" t="s">
        <v>39</v>
      </c>
      <c r="B24" s="6">
        <v>1942.2722879402772</v>
      </c>
      <c r="C24" s="6">
        <v>0</v>
      </c>
      <c r="D24" s="6">
        <v>0</v>
      </c>
      <c r="E24" s="6">
        <v>0</v>
      </c>
      <c r="F24" s="6">
        <f t="shared" si="1"/>
        <v>1942.2722879402772</v>
      </c>
    </row>
    <row r="25" spans="1:9" ht="12.75">
      <c r="A25" s="39" t="s">
        <v>40</v>
      </c>
      <c r="B25" s="6">
        <v>6495.79930638923</v>
      </c>
      <c r="C25" s="6">
        <v>5133.581281340586</v>
      </c>
      <c r="D25" s="6">
        <v>0</v>
      </c>
      <c r="E25" s="6">
        <v>0</v>
      </c>
      <c r="F25" s="6">
        <f t="shared" si="1"/>
        <v>11629.380587729816</v>
      </c>
      <c r="H25" s="7" t="s">
        <v>41</v>
      </c>
      <c r="I25" s="8">
        <f>SUM(I10:I15)-SUM(I18:I23)</f>
        <v>1272430.8799999952</v>
      </c>
    </row>
    <row r="26" spans="1:9" ht="12.75">
      <c r="A26" s="39" t="s">
        <v>42</v>
      </c>
      <c r="B26" s="6">
        <v>29962.733266092207</v>
      </c>
      <c r="C26" s="6">
        <v>691.2144874875909</v>
      </c>
      <c r="D26" s="6">
        <v>0</v>
      </c>
      <c r="E26" s="6">
        <v>0</v>
      </c>
      <c r="F26" s="6">
        <f t="shared" si="1"/>
        <v>30653.9477535798</v>
      </c>
      <c r="H26" s="7" t="s">
        <v>43</v>
      </c>
      <c r="I26" s="8">
        <f>+F60</f>
        <v>1272430.88</v>
      </c>
    </row>
    <row r="27" spans="1:6" ht="12.75">
      <c r="A27" s="39" t="s">
        <v>44</v>
      </c>
      <c r="B27" s="6">
        <v>69420.57080767183</v>
      </c>
      <c r="C27" s="6">
        <v>2568.811735662947</v>
      </c>
      <c r="D27" s="6">
        <v>0</v>
      </c>
      <c r="E27" s="6">
        <v>0</v>
      </c>
      <c r="F27" s="6">
        <f t="shared" si="1"/>
        <v>71989.38254333478</v>
      </c>
    </row>
    <row r="28" spans="1:6" ht="12.75">
      <c r="A28" s="39" t="s">
        <v>45</v>
      </c>
      <c r="B28" s="6">
        <v>20004.798237287057</v>
      </c>
      <c r="C28" s="6">
        <v>1479.4415346225628</v>
      </c>
      <c r="D28" s="6">
        <v>0</v>
      </c>
      <c r="E28" s="6">
        <v>745.7840522892427</v>
      </c>
      <c r="F28" s="6">
        <f t="shared" si="1"/>
        <v>22230.023824198863</v>
      </c>
    </row>
    <row r="29" spans="1:6" ht="12.75">
      <c r="A29" s="39" t="s">
        <v>46</v>
      </c>
      <c r="B29" s="6">
        <v>5192.193036127545</v>
      </c>
      <c r="C29" s="6">
        <v>68.71722975022831</v>
      </c>
      <c r="D29" s="6">
        <v>0</v>
      </c>
      <c r="E29" s="6">
        <v>0</v>
      </c>
      <c r="F29" s="6">
        <f t="shared" si="1"/>
        <v>5260.910265877774</v>
      </c>
    </row>
    <row r="30" spans="1:6" ht="12.75">
      <c r="A30" s="39" t="s">
        <v>47</v>
      </c>
      <c r="B30" s="6">
        <v>1715.9096487630543</v>
      </c>
      <c r="C30" s="6">
        <v>0</v>
      </c>
      <c r="D30" s="6">
        <v>0</v>
      </c>
      <c r="E30" s="6">
        <v>0</v>
      </c>
      <c r="F30" s="6">
        <f t="shared" si="1"/>
        <v>1715.9096487630543</v>
      </c>
    </row>
    <row r="31" spans="1:6" ht="12.75">
      <c r="A31" s="39" t="s">
        <v>48</v>
      </c>
      <c r="B31" s="6">
        <v>7441.671762951197</v>
      </c>
      <c r="C31" s="6">
        <v>268.805634022952</v>
      </c>
      <c r="D31" s="6">
        <v>0</v>
      </c>
      <c r="E31" s="6">
        <v>0</v>
      </c>
      <c r="F31" s="6">
        <f t="shared" si="1"/>
        <v>7710.477396974149</v>
      </c>
    </row>
    <row r="32" spans="1:6" ht="12.75">
      <c r="A32" s="39" t="s">
        <v>49</v>
      </c>
      <c r="B32" s="6">
        <v>582.075357884287</v>
      </c>
      <c r="C32" s="6">
        <v>0</v>
      </c>
      <c r="D32" s="6">
        <v>0</v>
      </c>
      <c r="E32" s="6">
        <v>0</v>
      </c>
      <c r="F32" s="6">
        <f t="shared" si="1"/>
        <v>582.075357884287</v>
      </c>
    </row>
    <row r="33" spans="1:6" ht="12.75">
      <c r="A33" s="39" t="s">
        <v>50</v>
      </c>
      <c r="B33" s="6">
        <v>1380.4078799825277</v>
      </c>
      <c r="C33" s="6">
        <v>0</v>
      </c>
      <c r="D33" s="6">
        <v>0</v>
      </c>
      <c r="E33" s="6">
        <v>0</v>
      </c>
      <c r="F33" s="6">
        <f t="shared" si="1"/>
        <v>1380.4078799825277</v>
      </c>
    </row>
    <row r="34" spans="1:6" ht="12.75">
      <c r="A34" s="39" t="s">
        <v>51</v>
      </c>
      <c r="B34" s="6">
        <v>1891.7449131239327</v>
      </c>
      <c r="C34" s="6">
        <v>0</v>
      </c>
      <c r="D34" s="6">
        <v>0</v>
      </c>
      <c r="E34" s="6">
        <v>0</v>
      </c>
      <c r="F34" s="6">
        <f t="shared" si="1"/>
        <v>1891.7449131239327</v>
      </c>
    </row>
    <row r="35" spans="1:6" ht="12.75">
      <c r="A35" s="39" t="s">
        <v>52</v>
      </c>
      <c r="B35" s="6">
        <v>9379.901860906164</v>
      </c>
      <c r="C35" s="6">
        <v>284.9743939641821</v>
      </c>
      <c r="D35" s="6">
        <v>0</v>
      </c>
      <c r="E35" s="6">
        <v>0</v>
      </c>
      <c r="F35" s="6">
        <f t="shared" si="1"/>
        <v>9664.876254870345</v>
      </c>
    </row>
    <row r="36" spans="1:6" ht="12.75">
      <c r="A36" s="39" t="s">
        <v>53</v>
      </c>
      <c r="B36" s="6">
        <v>75977.00296384068</v>
      </c>
      <c r="C36" s="6">
        <v>4971.893681928285</v>
      </c>
      <c r="D36" s="6">
        <v>0</v>
      </c>
      <c r="E36" s="6">
        <v>2629.4445854425603</v>
      </c>
      <c r="F36" s="6">
        <f t="shared" si="1"/>
        <v>83578.34123121153</v>
      </c>
    </row>
    <row r="37" spans="1:6" ht="12.75">
      <c r="A37" s="39" t="s">
        <v>54</v>
      </c>
      <c r="B37" s="6">
        <v>1093.412391025692</v>
      </c>
      <c r="C37" s="6">
        <v>0</v>
      </c>
      <c r="D37" s="6">
        <v>0</v>
      </c>
      <c r="E37" s="6">
        <v>0</v>
      </c>
      <c r="F37" s="6">
        <f t="shared" si="1"/>
        <v>1093.412391025692</v>
      </c>
    </row>
    <row r="38" spans="1:6" ht="12.75">
      <c r="A38" s="39" t="s">
        <v>55</v>
      </c>
      <c r="B38" s="6">
        <v>65873.54909556445</v>
      </c>
      <c r="C38" s="6">
        <v>8215.75114513759</v>
      </c>
      <c r="D38" s="6">
        <v>0</v>
      </c>
      <c r="E38" s="6">
        <v>2617.3180154866373</v>
      </c>
      <c r="F38" s="6">
        <f aca="true" t="shared" si="2" ref="F38:F53">SUM(B38:E38)</f>
        <v>76706.61825618868</v>
      </c>
    </row>
    <row r="39" spans="1:6" ht="12.75">
      <c r="A39" s="39" t="s">
        <v>56</v>
      </c>
      <c r="B39" s="6">
        <v>27955.785938387</v>
      </c>
      <c r="C39" s="6">
        <v>24418.8697012429</v>
      </c>
      <c r="D39" s="6">
        <v>0</v>
      </c>
      <c r="E39" s="6">
        <v>3357.0387827979184</v>
      </c>
      <c r="F39" s="6">
        <f t="shared" si="2"/>
        <v>55731.69442242782</v>
      </c>
    </row>
    <row r="40" spans="1:6" ht="12.75">
      <c r="A40" s="39" t="s">
        <v>57</v>
      </c>
      <c r="B40" s="6">
        <v>147.5399344637255</v>
      </c>
      <c r="C40" s="6">
        <v>0</v>
      </c>
      <c r="D40" s="6">
        <v>0</v>
      </c>
      <c r="E40" s="6">
        <v>0</v>
      </c>
      <c r="F40" s="6">
        <f t="shared" si="2"/>
        <v>147.5399344637255</v>
      </c>
    </row>
    <row r="41" spans="1:6" ht="12.75">
      <c r="A41" s="39" t="s">
        <v>58</v>
      </c>
      <c r="B41" s="6">
        <v>39413.37345174125</v>
      </c>
      <c r="C41" s="6">
        <v>428.47213844260017</v>
      </c>
      <c r="D41" s="6">
        <v>0</v>
      </c>
      <c r="E41" s="6">
        <v>3688.4983615931374</v>
      </c>
      <c r="F41" s="6">
        <f t="shared" si="2"/>
        <v>43530.34395177699</v>
      </c>
    </row>
    <row r="42" spans="1:6" ht="12.75">
      <c r="A42" s="39" t="s">
        <v>59</v>
      </c>
      <c r="B42" s="6">
        <v>3193.3300883929633</v>
      </c>
      <c r="C42" s="6">
        <v>6.063284977961322</v>
      </c>
      <c r="D42" s="6">
        <v>0</v>
      </c>
      <c r="E42" s="6">
        <v>0</v>
      </c>
      <c r="F42" s="6">
        <f t="shared" si="2"/>
        <v>3199.3933733709246</v>
      </c>
    </row>
    <row r="43" spans="1:6" ht="12.75">
      <c r="A43" s="39" t="s">
        <v>60</v>
      </c>
      <c r="B43" s="6">
        <v>3508.6209072469524</v>
      </c>
      <c r="C43" s="6">
        <v>0</v>
      </c>
      <c r="D43" s="6">
        <v>0</v>
      </c>
      <c r="E43" s="6">
        <v>0</v>
      </c>
      <c r="F43" s="6">
        <f t="shared" si="2"/>
        <v>3508.6209072469524</v>
      </c>
    </row>
    <row r="44" spans="1:6" ht="12.75">
      <c r="A44" s="39" t="s">
        <v>61</v>
      </c>
      <c r="B44" s="6">
        <v>213825.7869377914</v>
      </c>
      <c r="C44" s="6">
        <v>22072.378414771872</v>
      </c>
      <c r="D44" s="6">
        <v>0</v>
      </c>
      <c r="E44" s="6">
        <v>13399.859801294526</v>
      </c>
      <c r="F44" s="6">
        <f t="shared" si="2"/>
        <v>249298.02515385777</v>
      </c>
    </row>
    <row r="45" spans="1:6" ht="12.75">
      <c r="A45" s="39" t="s">
        <v>62</v>
      </c>
      <c r="B45" s="6">
        <v>0</v>
      </c>
      <c r="C45" s="6">
        <v>0</v>
      </c>
      <c r="D45" s="6">
        <v>0</v>
      </c>
      <c r="E45" s="6">
        <v>0</v>
      </c>
      <c r="F45" s="6">
        <f t="shared" si="2"/>
        <v>0</v>
      </c>
    </row>
    <row r="46" spans="1:6" ht="12.75">
      <c r="A46" s="39" t="s">
        <v>63</v>
      </c>
      <c r="B46" s="6">
        <v>9436.49252070047</v>
      </c>
      <c r="C46" s="6">
        <v>208.17278424333875</v>
      </c>
      <c r="D46" s="6">
        <v>0</v>
      </c>
      <c r="E46" s="6">
        <v>0</v>
      </c>
      <c r="F46" s="6">
        <f t="shared" si="2"/>
        <v>9644.66530494381</v>
      </c>
    </row>
    <row r="47" spans="1:6" ht="12.75">
      <c r="A47" s="39" t="s">
        <v>64</v>
      </c>
      <c r="B47" s="6">
        <v>14198.192323392765</v>
      </c>
      <c r="C47" s="6">
        <v>274.8689190009133</v>
      </c>
      <c r="D47" s="6">
        <v>0</v>
      </c>
      <c r="E47" s="6">
        <v>0</v>
      </c>
      <c r="F47" s="6">
        <f t="shared" si="2"/>
        <v>14473.061242393678</v>
      </c>
    </row>
    <row r="48" spans="1:6" ht="12.75">
      <c r="A48" s="39" t="s">
        <v>65</v>
      </c>
      <c r="B48" s="6">
        <v>171.7930743755708</v>
      </c>
      <c r="C48" s="6">
        <v>0</v>
      </c>
      <c r="D48" s="6">
        <v>0</v>
      </c>
      <c r="E48" s="6">
        <v>0</v>
      </c>
      <c r="F48" s="6">
        <f t="shared" si="2"/>
        <v>171.7930743755708</v>
      </c>
    </row>
    <row r="49" spans="1:6" ht="12.75">
      <c r="A49" s="39" t="s">
        <v>66</v>
      </c>
      <c r="B49" s="6">
        <v>55545.753683103685</v>
      </c>
      <c r="C49" s="6">
        <v>10531.926006718819</v>
      </c>
      <c r="D49" s="6">
        <v>0</v>
      </c>
      <c r="E49" s="6">
        <v>0</v>
      </c>
      <c r="F49" s="6">
        <f t="shared" si="2"/>
        <v>66077.6796898225</v>
      </c>
    </row>
    <row r="50" spans="1:6" ht="12.75">
      <c r="A50" s="39" t="s">
        <v>67</v>
      </c>
      <c r="B50" s="6">
        <v>22306.82543391971</v>
      </c>
      <c r="C50" s="6">
        <v>276.8900139935671</v>
      </c>
      <c r="D50" s="6">
        <v>0</v>
      </c>
      <c r="E50" s="6">
        <v>0</v>
      </c>
      <c r="F50" s="6">
        <f t="shared" si="2"/>
        <v>22583.715447913277</v>
      </c>
    </row>
    <row r="51" spans="1:6" ht="12.75">
      <c r="A51" s="39" t="s">
        <v>68</v>
      </c>
      <c r="B51" s="6">
        <v>717.4887223920898</v>
      </c>
      <c r="C51" s="6">
        <v>0</v>
      </c>
      <c r="D51" s="6">
        <v>0</v>
      </c>
      <c r="E51" s="6">
        <v>0</v>
      </c>
      <c r="F51" s="6">
        <f t="shared" si="2"/>
        <v>717.4887223920898</v>
      </c>
    </row>
    <row r="52" spans="1:6" ht="12.75">
      <c r="A52" s="39" t="s">
        <v>69</v>
      </c>
      <c r="B52" s="6">
        <v>1420.8297798356032</v>
      </c>
      <c r="C52" s="6">
        <v>0</v>
      </c>
      <c r="D52" s="6">
        <v>0</v>
      </c>
      <c r="E52" s="6">
        <v>0</v>
      </c>
      <c r="F52" s="6">
        <f t="shared" si="2"/>
        <v>1420.8297798356032</v>
      </c>
    </row>
    <row r="53" spans="1:6" ht="12.75">
      <c r="A53" s="39" t="s">
        <v>70</v>
      </c>
      <c r="B53" s="6">
        <v>25025.19819903903</v>
      </c>
      <c r="C53" s="6">
        <v>1386.471164960489</v>
      </c>
      <c r="D53" s="6">
        <v>0</v>
      </c>
      <c r="E53" s="6">
        <v>0</v>
      </c>
      <c r="F53" s="6">
        <f t="shared" si="2"/>
        <v>26411.66936399952</v>
      </c>
    </row>
    <row r="54" spans="1:6" ht="12.75">
      <c r="A54" s="39" t="s">
        <v>71</v>
      </c>
      <c r="B54" s="6">
        <v>10806.794925719729</v>
      </c>
      <c r="C54" s="6">
        <v>2981.1151141643168</v>
      </c>
      <c r="D54" s="6">
        <v>0</v>
      </c>
      <c r="E54" s="6">
        <v>0</v>
      </c>
      <c r="F54" s="6">
        <f>SUM(B54:E54)</f>
        <v>13787.910039884046</v>
      </c>
    </row>
    <row r="55" spans="1:6" ht="12.75">
      <c r="A55" s="39" t="s">
        <v>72</v>
      </c>
      <c r="B55" s="6">
        <v>3280.2371730770756</v>
      </c>
      <c r="C55" s="6">
        <v>0</v>
      </c>
      <c r="D55" s="6">
        <v>0</v>
      </c>
      <c r="E55" s="6">
        <v>0</v>
      </c>
      <c r="F55" s="6">
        <f>SUM(B55:E55)</f>
        <v>3280.2371730770756</v>
      </c>
    </row>
    <row r="56" spans="1:6" ht="12.75">
      <c r="A56" s="39" t="s">
        <v>73</v>
      </c>
      <c r="B56" s="6">
        <v>4361.522994146845</v>
      </c>
      <c r="C56" s="6">
        <v>48.50627982369058</v>
      </c>
      <c r="D56" s="6">
        <v>0</v>
      </c>
      <c r="E56" s="6">
        <v>0</v>
      </c>
      <c r="F56" s="6">
        <f>SUM(B56:E56)</f>
        <v>4410.0292739705355</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1130632.876410404</v>
      </c>
      <c r="C60" s="6">
        <f>SUM(C6:C58)</f>
        <v>113809.88013132667</v>
      </c>
      <c r="D60" s="6">
        <f>SUM(D6:D58)</f>
        <v>0</v>
      </c>
      <c r="E60" s="6">
        <f>SUM(E6:E58)</f>
        <v>27988.123458269467</v>
      </c>
      <c r="F60" s="6">
        <f>SUM(F6:F58)</f>
        <v>1272430.88</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 xml:space="preserve">&amp;L&amp;"Geneva,Bold"&amp;D&amp;C&amp;"Geneva,Bold Italic"Fidelity Mutual Life Insurance Company&amp;R&amp;"Geneva,Bold"UNAUDITED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6.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G2" sqref="G2"/>
    </sheetView>
  </sheetViews>
  <sheetFormatPr defaultColWidth="9.00390625" defaultRowHeight="12.75"/>
  <cols>
    <col min="1" max="1" width="15.625" style="7" bestFit="1" customWidth="1"/>
    <col min="2" max="2" width="11.50390625" style="7" bestFit="1" customWidth="1"/>
    <col min="3" max="3" width="11.625" style="7" bestFit="1" customWidth="1"/>
    <col min="4" max="4" width="6.375" style="7" bestFit="1" customWidth="1"/>
    <col min="5" max="5" width="14.50390625" style="7" bestFit="1" customWidth="1"/>
    <col min="6" max="6" width="11.50390625" style="7" bestFit="1" customWidth="1"/>
    <col min="7" max="7" width="2.625" style="7" customWidth="1"/>
    <col min="8" max="8" width="28.125" style="7" bestFit="1" customWidth="1"/>
    <col min="9" max="9" width="11.50390625" style="8" bestFit="1" customWidth="1"/>
    <col min="10" max="16384" width="10.625" style="7" customWidth="1"/>
  </cols>
  <sheetData>
    <row r="1" spans="1:6" ht="12.75">
      <c r="A1" s="130" t="s">
        <v>241</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489.71855843684807</v>
      </c>
      <c r="C6" s="6">
        <v>30.93758755447294</v>
      </c>
      <c r="D6" s="6">
        <v>0</v>
      </c>
      <c r="E6" s="6">
        <v>0</v>
      </c>
      <c r="F6" s="6">
        <f aca="true" t="shared" si="0" ref="F6:F53">SUM(B6:E6)</f>
        <v>520.656145991321</v>
      </c>
      <c r="H6" s="7" t="s">
        <v>8</v>
      </c>
      <c r="I6" s="8" t="s">
        <v>0</v>
      </c>
    </row>
    <row r="7" spans="1:6" ht="12" customHeight="1">
      <c r="A7" s="39" t="s">
        <v>9</v>
      </c>
      <c r="B7" s="6">
        <v>59.388292229227716</v>
      </c>
      <c r="C7" s="6">
        <v>8.635802368640547</v>
      </c>
      <c r="D7" s="6">
        <v>0</v>
      </c>
      <c r="E7" s="6">
        <v>0</v>
      </c>
      <c r="F7" s="6">
        <f t="shared" si="0"/>
        <v>68.02409459786827</v>
      </c>
    </row>
    <row r="8" spans="1:9" ht="12.75">
      <c r="A8" s="39" t="s">
        <v>10</v>
      </c>
      <c r="B8" s="6">
        <v>1987.658973485777</v>
      </c>
      <c r="C8" s="6">
        <v>133.2781336510634</v>
      </c>
      <c r="D8" s="6">
        <v>0</v>
      </c>
      <c r="E8" s="6">
        <v>0</v>
      </c>
      <c r="F8" s="6">
        <f t="shared" si="0"/>
        <v>2120.9371071368405</v>
      </c>
      <c r="H8" s="7" t="s">
        <v>0</v>
      </c>
      <c r="I8" s="8" t="s">
        <v>0</v>
      </c>
    </row>
    <row r="9" spans="1:9" ht="12.75">
      <c r="A9" s="39" t="s">
        <v>11</v>
      </c>
      <c r="B9" s="6">
        <v>405.993463255345</v>
      </c>
      <c r="C9" s="6">
        <v>9.501025601244052</v>
      </c>
      <c r="D9" s="6">
        <v>0</v>
      </c>
      <c r="E9" s="6">
        <v>0</v>
      </c>
      <c r="F9" s="6">
        <f t="shared" si="0"/>
        <v>415.49448885658904</v>
      </c>
      <c r="H9" s="7" t="s">
        <v>0</v>
      </c>
      <c r="I9" s="8" t="s">
        <v>0</v>
      </c>
    </row>
    <row r="10" spans="1:9" ht="12.75">
      <c r="A10" s="39" t="s">
        <v>12</v>
      </c>
      <c r="B10" s="6">
        <v>6005.786601615691</v>
      </c>
      <c r="C10" s="6">
        <v>727.4307730999244</v>
      </c>
      <c r="D10" s="6">
        <v>0</v>
      </c>
      <c r="E10" s="6">
        <v>0</v>
      </c>
      <c r="F10" s="6">
        <f t="shared" si="0"/>
        <v>6733.217374715616</v>
      </c>
      <c r="H10" s="7" t="s">
        <v>13</v>
      </c>
      <c r="I10" s="8">
        <v>0</v>
      </c>
    </row>
    <row r="11" spans="1:6" ht="12.75">
      <c r="A11" s="39" t="s">
        <v>15</v>
      </c>
      <c r="B11" s="6">
        <v>0</v>
      </c>
      <c r="C11" s="6">
        <v>0</v>
      </c>
      <c r="D11" s="6">
        <v>0</v>
      </c>
      <c r="E11" s="6">
        <v>0</v>
      </c>
      <c r="F11" s="6">
        <f t="shared" si="0"/>
        <v>0</v>
      </c>
    </row>
    <row r="12" spans="1:8" ht="12.75">
      <c r="A12" s="39" t="s">
        <v>16</v>
      </c>
      <c r="B12" s="6">
        <v>445.1701992798771</v>
      </c>
      <c r="C12" s="6">
        <v>90.45964067841294</v>
      </c>
      <c r="D12" s="6">
        <v>0</v>
      </c>
      <c r="E12" s="6">
        <v>0</v>
      </c>
      <c r="F12" s="6">
        <f t="shared" si="0"/>
        <v>535.6298399582901</v>
      </c>
      <c r="H12" s="7" t="s">
        <v>17</v>
      </c>
    </row>
    <row r="13" spans="1:9" ht="12.75">
      <c r="A13" s="39" t="s">
        <v>18</v>
      </c>
      <c r="B13" s="6">
        <v>130.23458514508627</v>
      </c>
      <c r="C13" s="6">
        <v>30.220896112286596</v>
      </c>
      <c r="D13" s="6">
        <v>0</v>
      </c>
      <c r="E13" s="6">
        <v>0</v>
      </c>
      <c r="F13" s="6">
        <f t="shared" si="0"/>
        <v>160.45548125737287</v>
      </c>
      <c r="H13" s="7" t="s">
        <v>19</v>
      </c>
      <c r="I13" s="8">
        <v>0</v>
      </c>
    </row>
    <row r="14" spans="1:9" ht="12.75">
      <c r="A14" s="39" t="s">
        <v>20</v>
      </c>
      <c r="B14" s="6">
        <v>0</v>
      </c>
      <c r="C14" s="6">
        <v>0</v>
      </c>
      <c r="D14" s="6">
        <v>0</v>
      </c>
      <c r="E14" s="6">
        <v>0</v>
      </c>
      <c r="F14" s="6">
        <f t="shared" si="0"/>
        <v>0</v>
      </c>
      <c r="H14" s="7" t="s">
        <v>21</v>
      </c>
      <c r="I14" s="8">
        <v>0</v>
      </c>
    </row>
    <row r="15" spans="1:9" ht="12.75">
      <c r="A15" s="39" t="s">
        <v>22</v>
      </c>
      <c r="B15" s="6">
        <v>5135.994664283586</v>
      </c>
      <c r="C15" s="6">
        <v>685.8901447880771</v>
      </c>
      <c r="D15" s="6">
        <v>0</v>
      </c>
      <c r="E15" s="6">
        <v>0</v>
      </c>
      <c r="F15" s="6">
        <f t="shared" si="0"/>
        <v>5821.884809071663</v>
      </c>
      <c r="H15" s="7" t="s">
        <v>23</v>
      </c>
      <c r="I15" s="8">
        <v>382664.95</v>
      </c>
    </row>
    <row r="16" spans="1:6" ht="12.75">
      <c r="A16" s="39" t="s">
        <v>24</v>
      </c>
      <c r="B16" s="6">
        <v>605.3173581808078</v>
      </c>
      <c r="C16" s="6">
        <v>39.70234843572416</v>
      </c>
      <c r="D16" s="6">
        <v>0</v>
      </c>
      <c r="E16" s="6">
        <v>0</v>
      </c>
      <c r="F16" s="6">
        <f t="shared" si="0"/>
        <v>645.019706616532</v>
      </c>
    </row>
    <row r="17" spans="1:8" ht="12.75">
      <c r="A17" s="39" t="s">
        <v>25</v>
      </c>
      <c r="B17" s="6">
        <v>299.26816993267994</v>
      </c>
      <c r="C17" s="6">
        <v>57.803176071280404</v>
      </c>
      <c r="D17" s="6">
        <v>0</v>
      </c>
      <c r="E17" s="6">
        <v>0</v>
      </c>
      <c r="F17" s="6">
        <f t="shared" si="0"/>
        <v>357.07134600396034</v>
      </c>
      <c r="H17" s="7" t="s">
        <v>26</v>
      </c>
    </row>
    <row r="18" spans="1:9" ht="12.75">
      <c r="A18" s="39" t="s">
        <v>27</v>
      </c>
      <c r="B18" s="6">
        <v>207.99810924043777</v>
      </c>
      <c r="C18" s="6">
        <v>8.8500869330962</v>
      </c>
      <c r="D18" s="6">
        <v>0</v>
      </c>
      <c r="E18" s="6">
        <v>0</v>
      </c>
      <c r="F18" s="6">
        <f t="shared" si="0"/>
        <v>216.84819617353398</v>
      </c>
      <c r="H18" s="7" t="s">
        <v>28</v>
      </c>
      <c r="I18" s="8">
        <v>0</v>
      </c>
    </row>
    <row r="19" spans="1:9" ht="12.75">
      <c r="A19" s="39" t="s">
        <v>29</v>
      </c>
      <c r="B19" s="6">
        <v>1862.609483773149</v>
      </c>
      <c r="C19" s="6">
        <v>98.96342591571738</v>
      </c>
      <c r="D19" s="6">
        <v>0</v>
      </c>
      <c r="E19" s="6">
        <v>0</v>
      </c>
      <c r="F19" s="6">
        <f t="shared" si="0"/>
        <v>1961.5729096888663</v>
      </c>
      <c r="H19" s="7" t="s">
        <v>30</v>
      </c>
      <c r="I19" s="8">
        <v>0</v>
      </c>
    </row>
    <row r="20" spans="1:9" ht="12.75">
      <c r="A20" s="39" t="s">
        <v>31</v>
      </c>
      <c r="B20" s="6">
        <v>1165.169615261474</v>
      </c>
      <c r="C20" s="6">
        <v>86.60291670473737</v>
      </c>
      <c r="D20" s="6">
        <v>0</v>
      </c>
      <c r="E20" s="6">
        <v>0</v>
      </c>
      <c r="F20" s="6">
        <f t="shared" si="0"/>
        <v>1251.7725319662113</v>
      </c>
      <c r="H20" s="7" t="s">
        <v>32</v>
      </c>
      <c r="I20" s="8" t="s">
        <v>0</v>
      </c>
    </row>
    <row r="21" spans="1:9" ht="12.75">
      <c r="A21" s="39" t="s">
        <v>33</v>
      </c>
      <c r="B21" s="6">
        <v>1484.3348138584079</v>
      </c>
      <c r="C21" s="6">
        <v>121.24281966767057</v>
      </c>
      <c r="D21" s="6">
        <v>0</v>
      </c>
      <c r="E21" s="6">
        <v>0</v>
      </c>
      <c r="F21" s="6">
        <f t="shared" si="0"/>
        <v>1605.5776335260784</v>
      </c>
      <c r="H21" s="7" t="s">
        <v>34</v>
      </c>
      <c r="I21" s="8">
        <v>0</v>
      </c>
    </row>
    <row r="22" spans="1:9" ht="12.75">
      <c r="A22" s="39" t="s">
        <v>35</v>
      </c>
      <c r="B22" s="6">
        <v>282.6644070632253</v>
      </c>
      <c r="C22" s="6">
        <v>29.75970846803517</v>
      </c>
      <c r="D22" s="6">
        <v>0</v>
      </c>
      <c r="E22" s="6">
        <v>0</v>
      </c>
      <c r="F22" s="6">
        <f t="shared" si="0"/>
        <v>312.4241155312605</v>
      </c>
      <c r="H22" s="7" t="s">
        <v>36</v>
      </c>
      <c r="I22" s="8" t="s">
        <v>0</v>
      </c>
    </row>
    <row r="23" spans="1:9" ht="12.75">
      <c r="A23" s="39" t="s">
        <v>37</v>
      </c>
      <c r="B23" s="6">
        <v>854.6901757495862</v>
      </c>
      <c r="C23" s="6">
        <v>72.94318417837042</v>
      </c>
      <c r="D23" s="6">
        <v>0</v>
      </c>
      <c r="E23" s="6">
        <v>0</v>
      </c>
      <c r="F23" s="6">
        <f t="shared" si="0"/>
        <v>927.6333599279566</v>
      </c>
      <c r="H23" s="7" t="s">
        <v>38</v>
      </c>
      <c r="I23" s="8">
        <v>333633</v>
      </c>
    </row>
    <row r="24" spans="1:6" ht="12.75">
      <c r="A24" s="39" t="s">
        <v>39</v>
      </c>
      <c r="B24" s="6">
        <v>0</v>
      </c>
      <c r="C24" s="6">
        <v>0</v>
      </c>
      <c r="D24" s="6">
        <v>0</v>
      </c>
      <c r="E24" s="6">
        <v>0</v>
      </c>
      <c r="F24" s="6">
        <f t="shared" si="0"/>
        <v>0</v>
      </c>
    </row>
    <row r="25" spans="1:9" ht="12.75">
      <c r="A25" s="39" t="s">
        <v>40</v>
      </c>
      <c r="B25" s="6">
        <v>360.67013551425543</v>
      </c>
      <c r="C25" s="6">
        <v>49.5048600094222</v>
      </c>
      <c r="D25" s="6">
        <v>0</v>
      </c>
      <c r="E25" s="6">
        <v>0</v>
      </c>
      <c r="F25" s="6">
        <f t="shared" si="0"/>
        <v>410.17499552367764</v>
      </c>
      <c r="H25" s="7" t="s">
        <v>41</v>
      </c>
      <c r="I25" s="8">
        <f>SUM(I10:I15)-SUM(I18:I23)</f>
        <v>49031.95000000001</v>
      </c>
    </row>
    <row r="26" spans="1:9" ht="12.75">
      <c r="A26" s="39" t="s">
        <v>42</v>
      </c>
      <c r="B26" s="6">
        <v>757.482544095018</v>
      </c>
      <c r="C26" s="6">
        <v>68.15651234877964</v>
      </c>
      <c r="D26" s="6">
        <v>0</v>
      </c>
      <c r="E26" s="6">
        <v>0</v>
      </c>
      <c r="F26" s="6">
        <f t="shared" si="0"/>
        <v>825.6390564437977</v>
      </c>
      <c r="H26" s="7" t="s">
        <v>43</v>
      </c>
      <c r="I26" s="8">
        <f>+F60</f>
        <v>49031.95</v>
      </c>
    </row>
    <row r="27" spans="1:6" ht="12.75">
      <c r="A27" s="39" t="s">
        <v>44</v>
      </c>
      <c r="B27" s="6">
        <v>1774.4822899541668</v>
      </c>
      <c r="C27" s="6">
        <v>164.8126464030547</v>
      </c>
      <c r="D27" s="6">
        <v>0</v>
      </c>
      <c r="E27" s="6">
        <v>0</v>
      </c>
      <c r="F27" s="6">
        <f t="shared" si="0"/>
        <v>1939.2949363572216</v>
      </c>
    </row>
    <row r="28" spans="1:6" ht="12.75">
      <c r="A28" s="39" t="s">
        <v>45</v>
      </c>
      <c r="B28" s="6">
        <v>821.4869468436082</v>
      </c>
      <c r="C28" s="6">
        <v>58.35464991342775</v>
      </c>
      <c r="D28" s="6">
        <v>0</v>
      </c>
      <c r="E28" s="6">
        <v>0</v>
      </c>
      <c r="F28" s="6">
        <f t="shared" si="0"/>
        <v>879.8415967570359</v>
      </c>
    </row>
    <row r="29" spans="1:6" ht="12.75">
      <c r="A29" s="39" t="s">
        <v>46</v>
      </c>
      <c r="B29" s="6">
        <v>535.2977781680856</v>
      </c>
      <c r="C29" s="6">
        <v>64.07469797574726</v>
      </c>
      <c r="D29" s="6">
        <v>0</v>
      </c>
      <c r="E29" s="6">
        <v>0</v>
      </c>
      <c r="F29" s="6">
        <f t="shared" si="0"/>
        <v>599.372476143833</v>
      </c>
    </row>
    <row r="30" spans="1:6" ht="12.75">
      <c r="A30" s="39" t="s">
        <v>47</v>
      </c>
      <c r="B30" s="6">
        <v>137.109045068672</v>
      </c>
      <c r="C30" s="6">
        <v>0</v>
      </c>
      <c r="D30" s="6">
        <v>0</v>
      </c>
      <c r="E30" s="6">
        <v>0</v>
      </c>
      <c r="F30" s="6">
        <f t="shared" si="0"/>
        <v>137.109045068672</v>
      </c>
    </row>
    <row r="31" spans="1:6" ht="12.75">
      <c r="A31" s="39" t="s">
        <v>48</v>
      </c>
      <c r="B31" s="6">
        <v>660.8531987356919</v>
      </c>
      <c r="C31" s="6">
        <v>204.1592367525966</v>
      </c>
      <c r="D31" s="6">
        <v>0</v>
      </c>
      <c r="E31" s="6">
        <v>0</v>
      </c>
      <c r="F31" s="6">
        <f t="shared" si="0"/>
        <v>865.0124354882885</v>
      </c>
    </row>
    <row r="32" spans="1:6" ht="12.75">
      <c r="A32" s="39" t="s">
        <v>49</v>
      </c>
      <c r="B32" s="6">
        <v>105.28336888060335</v>
      </c>
      <c r="C32" s="6">
        <v>0</v>
      </c>
      <c r="D32" s="6">
        <v>0</v>
      </c>
      <c r="E32" s="6">
        <v>0</v>
      </c>
      <c r="F32" s="6">
        <f t="shared" si="0"/>
        <v>105.28336888060335</v>
      </c>
    </row>
    <row r="33" spans="1:6" ht="12.75">
      <c r="A33" s="39" t="s">
        <v>50</v>
      </c>
      <c r="B33" s="6">
        <v>466.8901532986556</v>
      </c>
      <c r="C33" s="6">
        <v>13.483897457580184</v>
      </c>
      <c r="D33" s="6">
        <v>0</v>
      </c>
      <c r="E33" s="6">
        <v>0</v>
      </c>
      <c r="F33" s="6">
        <f t="shared" si="0"/>
        <v>480.37405075623576</v>
      </c>
    </row>
    <row r="34" spans="1:6" ht="12.75">
      <c r="A34" s="39" t="s">
        <v>51</v>
      </c>
      <c r="B34" s="6">
        <v>574.35008720529</v>
      </c>
      <c r="C34" s="6">
        <v>7.972625130402633</v>
      </c>
      <c r="D34" s="6">
        <v>0</v>
      </c>
      <c r="E34" s="6">
        <v>0</v>
      </c>
      <c r="F34" s="6">
        <f t="shared" si="0"/>
        <v>582.3227123356927</v>
      </c>
    </row>
    <row r="35" spans="1:6" ht="12.75">
      <c r="A35" s="39" t="s">
        <v>52</v>
      </c>
      <c r="B35" s="6">
        <v>363.07404917545546</v>
      </c>
      <c r="C35" s="6">
        <v>20.56433555659663</v>
      </c>
      <c r="D35" s="6">
        <v>0</v>
      </c>
      <c r="E35" s="6">
        <v>0</v>
      </c>
      <c r="F35" s="6">
        <f t="shared" si="0"/>
        <v>383.6383847320521</v>
      </c>
    </row>
    <row r="36" spans="1:6" ht="12.75">
      <c r="A36" s="39" t="s">
        <v>53</v>
      </c>
      <c r="B36" s="6">
        <v>2710.915507474827</v>
      </c>
      <c r="C36" s="6">
        <v>150.65526055685882</v>
      </c>
      <c r="D36" s="6">
        <v>0</v>
      </c>
      <c r="E36" s="6">
        <v>0</v>
      </c>
      <c r="F36" s="6">
        <f t="shared" si="0"/>
        <v>2861.5707680316855</v>
      </c>
    </row>
    <row r="37" spans="1:6" ht="12.75">
      <c r="A37" s="39" t="s">
        <v>54</v>
      </c>
      <c r="B37" s="6">
        <v>361.21927255197943</v>
      </c>
      <c r="C37" s="6">
        <v>37.26348741705564</v>
      </c>
      <c r="D37" s="6">
        <v>0</v>
      </c>
      <c r="E37" s="6">
        <v>0</v>
      </c>
      <c r="F37" s="6">
        <f t="shared" si="0"/>
        <v>398.4827599690351</v>
      </c>
    </row>
    <row r="38" spans="1:6" ht="12.75">
      <c r="A38" s="39" t="s">
        <v>55</v>
      </c>
      <c r="B38" s="6">
        <v>0</v>
      </c>
      <c r="C38" s="6">
        <v>0</v>
      </c>
      <c r="D38" s="6">
        <v>0</v>
      </c>
      <c r="E38" s="6">
        <v>0</v>
      </c>
      <c r="F38" s="6">
        <f t="shared" si="0"/>
        <v>0</v>
      </c>
    </row>
    <row r="39" spans="1:6" ht="12.75">
      <c r="A39" s="39" t="s">
        <v>56</v>
      </c>
      <c r="B39" s="6">
        <v>665.2294568026791</v>
      </c>
      <c r="C39" s="6">
        <v>74.35856218746233</v>
      </c>
      <c r="D39" s="6">
        <v>0</v>
      </c>
      <c r="E39" s="6">
        <v>0</v>
      </c>
      <c r="F39" s="6">
        <f t="shared" si="0"/>
        <v>739.5880189901414</v>
      </c>
    </row>
    <row r="40" spans="1:6" ht="12.75">
      <c r="A40" s="39" t="s">
        <v>57</v>
      </c>
      <c r="B40" s="6">
        <v>232.69257141051548</v>
      </c>
      <c r="C40" s="6">
        <v>0</v>
      </c>
      <c r="D40" s="6">
        <v>0</v>
      </c>
      <c r="E40" s="6">
        <v>0</v>
      </c>
      <c r="F40" s="6">
        <f t="shared" si="0"/>
        <v>232.69257141051548</v>
      </c>
    </row>
    <row r="41" spans="1:6" ht="12.75">
      <c r="A41" s="39" t="s">
        <v>58</v>
      </c>
      <c r="B41" s="6">
        <v>1445.008403173666</v>
      </c>
      <c r="C41" s="6">
        <v>63.894420201166156</v>
      </c>
      <c r="D41" s="6">
        <v>0</v>
      </c>
      <c r="E41" s="6">
        <v>0</v>
      </c>
      <c r="F41" s="6">
        <f t="shared" si="0"/>
        <v>1508.9028233748322</v>
      </c>
    </row>
    <row r="42" spans="1:6" ht="12.75">
      <c r="A42" s="39" t="s">
        <v>59</v>
      </c>
      <c r="B42" s="6">
        <v>547.6410820671881</v>
      </c>
      <c r="C42" s="6">
        <v>15.571010587429498</v>
      </c>
      <c r="D42" s="6">
        <v>0</v>
      </c>
      <c r="E42" s="6">
        <v>0</v>
      </c>
      <c r="F42" s="6">
        <f t="shared" si="0"/>
        <v>563.2120926546177</v>
      </c>
    </row>
    <row r="43" spans="1:6" ht="12.75">
      <c r="A43" s="39" t="s">
        <v>60</v>
      </c>
      <c r="B43" s="6">
        <v>390.4726236132292</v>
      </c>
      <c r="C43" s="6">
        <v>69.63866777959151</v>
      </c>
      <c r="D43" s="6">
        <v>0</v>
      </c>
      <c r="E43" s="6">
        <v>0</v>
      </c>
      <c r="F43" s="6">
        <f t="shared" si="0"/>
        <v>460.1112913928207</v>
      </c>
    </row>
    <row r="44" spans="1:6" ht="12.75">
      <c r="A44" s="39" t="s">
        <v>61</v>
      </c>
      <c r="B44" s="6">
        <v>2309.980744926932</v>
      </c>
      <c r="C44" s="6">
        <v>97.94275774306413</v>
      </c>
      <c r="D44" s="6">
        <v>0</v>
      </c>
      <c r="E44" s="6">
        <v>0</v>
      </c>
      <c r="F44" s="6">
        <f t="shared" si="0"/>
        <v>2407.923502669996</v>
      </c>
    </row>
    <row r="45" spans="1:6" ht="12.75">
      <c r="A45" s="39" t="s">
        <v>62</v>
      </c>
      <c r="B45" s="6">
        <v>35.09192063216216</v>
      </c>
      <c r="C45" s="6">
        <v>0</v>
      </c>
      <c r="D45" s="6">
        <v>0</v>
      </c>
      <c r="E45" s="6">
        <v>0</v>
      </c>
      <c r="F45" s="6">
        <f t="shared" si="0"/>
        <v>35.09192063216216</v>
      </c>
    </row>
    <row r="46" spans="1:6" ht="12.75">
      <c r="A46" s="39" t="s">
        <v>63</v>
      </c>
      <c r="B46" s="6">
        <v>130.29180349702665</v>
      </c>
      <c r="C46" s="6">
        <v>17.395372364533813</v>
      </c>
      <c r="D46" s="6">
        <v>0</v>
      </c>
      <c r="E46" s="6">
        <v>0</v>
      </c>
      <c r="F46" s="6">
        <f t="shared" si="0"/>
        <v>147.68717586156046</v>
      </c>
    </row>
    <row r="47" spans="1:6" ht="12.75">
      <c r="A47" s="39" t="s">
        <v>64</v>
      </c>
      <c r="B47" s="6">
        <v>331.5590450680493</v>
      </c>
      <c r="C47" s="6">
        <v>22.26127046005169</v>
      </c>
      <c r="D47" s="6">
        <v>0</v>
      </c>
      <c r="E47" s="6">
        <v>0</v>
      </c>
      <c r="F47" s="6">
        <f t="shared" si="0"/>
        <v>353.820315528101</v>
      </c>
    </row>
    <row r="48" spans="1:6" ht="12.75">
      <c r="A48" s="39" t="s">
        <v>65</v>
      </c>
      <c r="B48" s="6">
        <v>265.7106713088717</v>
      </c>
      <c r="C48" s="6">
        <v>2.14228359085854</v>
      </c>
      <c r="D48" s="6">
        <v>0</v>
      </c>
      <c r="E48" s="6">
        <v>0</v>
      </c>
      <c r="F48" s="6">
        <f t="shared" si="0"/>
        <v>267.85295489973026</v>
      </c>
    </row>
    <row r="49" spans="1:6" ht="12.75">
      <c r="A49" s="39" t="s">
        <v>66</v>
      </c>
      <c r="B49" s="6">
        <v>568.1388818604473</v>
      </c>
      <c r="C49" s="6">
        <v>13.092546665842832</v>
      </c>
      <c r="D49" s="6">
        <v>0</v>
      </c>
      <c r="E49" s="6">
        <v>0</v>
      </c>
      <c r="F49" s="6">
        <f t="shared" si="0"/>
        <v>581.2314285262902</v>
      </c>
    </row>
    <row r="50" spans="1:6" ht="12.75">
      <c r="A50" s="39" t="s">
        <v>67</v>
      </c>
      <c r="B50" s="6">
        <v>2927.8384319301404</v>
      </c>
      <c r="C50" s="6">
        <v>252.49115893394674</v>
      </c>
      <c r="D50" s="6">
        <v>0</v>
      </c>
      <c r="E50" s="6">
        <v>0</v>
      </c>
      <c r="F50" s="6">
        <f t="shared" si="0"/>
        <v>3180.329590864087</v>
      </c>
    </row>
    <row r="51" spans="1:6" ht="12.75">
      <c r="A51" s="39" t="s">
        <v>68</v>
      </c>
      <c r="B51" s="6">
        <v>831.4542163354672</v>
      </c>
      <c r="C51" s="6">
        <v>25.00290931228227</v>
      </c>
      <c r="D51" s="6">
        <v>0</v>
      </c>
      <c r="E51" s="6">
        <v>0</v>
      </c>
      <c r="F51" s="6">
        <f t="shared" si="0"/>
        <v>856.4571256477495</v>
      </c>
    </row>
    <row r="52" spans="1:6" ht="12.75">
      <c r="A52" s="39" t="s">
        <v>69</v>
      </c>
      <c r="B52" s="6">
        <v>84.02316732439499</v>
      </c>
      <c r="C52" s="6">
        <v>5.339756478056913</v>
      </c>
      <c r="D52" s="6">
        <v>0</v>
      </c>
      <c r="E52" s="6">
        <v>0</v>
      </c>
      <c r="F52" s="6">
        <f t="shared" si="0"/>
        <v>89.3629238024519</v>
      </c>
    </row>
    <row r="53" spans="1:6" ht="12.75">
      <c r="A53" s="39" t="s">
        <v>70</v>
      </c>
      <c r="B53" s="6">
        <v>698.4868849413133</v>
      </c>
      <c r="C53" s="6">
        <v>62.33346547577639</v>
      </c>
      <c r="D53" s="6">
        <v>0</v>
      </c>
      <c r="E53" s="6">
        <v>0</v>
      </c>
      <c r="F53" s="6">
        <f t="shared" si="0"/>
        <v>760.8203504170897</v>
      </c>
    </row>
    <row r="54" spans="1:6" ht="12.75">
      <c r="A54" s="39" t="s">
        <v>71</v>
      </c>
      <c r="B54" s="6">
        <v>734.7954959575909</v>
      </c>
      <c r="C54" s="6">
        <v>269.364019519953</v>
      </c>
      <c r="D54" s="6">
        <v>0</v>
      </c>
      <c r="E54" s="6">
        <v>0</v>
      </c>
      <c r="F54" s="6">
        <f>SUM(B54:E54)</f>
        <v>1004.1595154775439</v>
      </c>
    </row>
    <row r="55" spans="1:6" ht="12.75">
      <c r="A55" s="39" t="s">
        <v>72</v>
      </c>
      <c r="B55" s="6">
        <v>254.64176430798352</v>
      </c>
      <c r="C55" s="6">
        <v>14.218797575863931</v>
      </c>
      <c r="D55" s="6">
        <v>0</v>
      </c>
      <c r="E55" s="6">
        <v>0</v>
      </c>
      <c r="F55" s="6">
        <f>SUM(B55:E55)</f>
        <v>268.8605618838475</v>
      </c>
    </row>
    <row r="56" spans="1:6" ht="12.75">
      <c r="A56" s="39" t="s">
        <v>73</v>
      </c>
      <c r="B56" s="6">
        <v>1239.2124401176425</v>
      </c>
      <c r="C56" s="6">
        <v>91.15471025521174</v>
      </c>
      <c r="D56" s="6">
        <v>0</v>
      </c>
      <c r="E56" s="6">
        <v>0</v>
      </c>
      <c r="F56" s="6">
        <f>SUM(B56:E56)</f>
        <v>1330.3671503728542</v>
      </c>
    </row>
    <row r="57" spans="1:6" ht="12.75">
      <c r="A57" s="39" t="s">
        <v>74</v>
      </c>
      <c r="B57" s="6">
        <v>101.79941562976103</v>
      </c>
      <c r="C57" s="6">
        <v>19.34354245605809</v>
      </c>
      <c r="D57" s="6">
        <v>0</v>
      </c>
      <c r="E57" s="6">
        <v>0</v>
      </c>
      <c r="F57" s="6">
        <f>SUM(B57:E57)</f>
        <v>121.14295808581912</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44845.180868662566</v>
      </c>
      <c r="C60" s="6">
        <f>SUM(C6:C58)</f>
        <v>4186.769131337425</v>
      </c>
      <c r="D60" s="6">
        <f>SUM(D6:D58)</f>
        <v>0</v>
      </c>
      <c r="E60" s="6">
        <f>SUM(E6:E58)</f>
        <v>0</v>
      </c>
      <c r="F60" s="6">
        <f>SUM(F6:F58)</f>
        <v>49031.95</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Italic"First Capital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7.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15.625" style="7" bestFit="1" customWidth="1"/>
    <col min="2" max="2" width="5.625" style="7" bestFit="1" customWidth="1"/>
    <col min="3" max="3" width="11.625" style="7" bestFit="1" customWidth="1"/>
    <col min="4" max="4" width="11.00390625" style="7" bestFit="1"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s="130" t="s">
        <v>192</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389105.3925989332</v>
      </c>
      <c r="E6" s="6">
        <v>0</v>
      </c>
      <c r="F6" s="6">
        <f aca="true" t="shared" si="0" ref="F6:F53">SUM(B6:E6)</f>
        <v>389105.3925989332</v>
      </c>
      <c r="H6" s="7" t="s">
        <v>8</v>
      </c>
      <c r="I6" s="8" t="s">
        <v>0</v>
      </c>
    </row>
    <row r="7" spans="1:6" ht="12" customHeight="1">
      <c r="A7" s="39" t="s">
        <v>9</v>
      </c>
      <c r="B7" s="6">
        <v>0</v>
      </c>
      <c r="C7" s="6">
        <v>0</v>
      </c>
      <c r="D7" s="6">
        <v>0</v>
      </c>
      <c r="E7" s="6">
        <v>0</v>
      </c>
      <c r="F7" s="6">
        <f t="shared" si="0"/>
        <v>0</v>
      </c>
    </row>
    <row r="8" spans="1:9" ht="12.75">
      <c r="A8" s="39" t="s">
        <v>10</v>
      </c>
      <c r="B8" s="6">
        <v>0</v>
      </c>
      <c r="C8" s="6">
        <v>0</v>
      </c>
      <c r="D8" s="6">
        <v>54228.98115334</v>
      </c>
      <c r="E8" s="6">
        <v>0</v>
      </c>
      <c r="F8" s="6">
        <f t="shared" si="0"/>
        <v>54228.98115334</v>
      </c>
      <c r="H8" s="7" t="s">
        <v>0</v>
      </c>
      <c r="I8" s="8" t="s">
        <v>0</v>
      </c>
    </row>
    <row r="9" spans="1:9" ht="12.75">
      <c r="A9" s="39" t="s">
        <v>11</v>
      </c>
      <c r="B9" s="6">
        <v>0</v>
      </c>
      <c r="C9" s="6">
        <v>0</v>
      </c>
      <c r="D9" s="6">
        <v>3290.663937402011</v>
      </c>
      <c r="E9" s="6">
        <v>0</v>
      </c>
      <c r="F9" s="6">
        <f t="shared" si="0"/>
        <v>3290.663937402011</v>
      </c>
      <c r="H9" s="7" t="s">
        <v>0</v>
      </c>
      <c r="I9" s="8" t="s">
        <v>0</v>
      </c>
    </row>
    <row r="10" spans="1:9" ht="12.75">
      <c r="A10" s="39" t="s">
        <v>12</v>
      </c>
      <c r="B10" s="6">
        <v>0</v>
      </c>
      <c r="C10" s="6">
        <v>0</v>
      </c>
      <c r="D10" s="6">
        <v>0</v>
      </c>
      <c r="E10" s="6">
        <v>0</v>
      </c>
      <c r="F10" s="6">
        <f t="shared" si="0"/>
        <v>0</v>
      </c>
      <c r="H10" s="7" t="s">
        <v>13</v>
      </c>
      <c r="I10" s="8">
        <v>0</v>
      </c>
    </row>
    <row r="11" spans="1:6" ht="12.75">
      <c r="A11" s="39" t="s">
        <v>15</v>
      </c>
      <c r="B11" s="6">
        <v>0</v>
      </c>
      <c r="C11" s="6">
        <v>0</v>
      </c>
      <c r="D11" s="6">
        <v>14481.603446445839</v>
      </c>
      <c r="E11" s="6">
        <v>0</v>
      </c>
      <c r="F11" s="6">
        <f t="shared" si="0"/>
        <v>14481.603446445839</v>
      </c>
    </row>
    <row r="12" spans="1:8" ht="12.75">
      <c r="A12" s="39" t="s">
        <v>16</v>
      </c>
      <c r="B12" s="6">
        <v>0</v>
      </c>
      <c r="C12" s="6">
        <v>0</v>
      </c>
      <c r="D12" s="6">
        <v>0</v>
      </c>
      <c r="E12" s="6">
        <v>0</v>
      </c>
      <c r="F12" s="6">
        <f t="shared" si="0"/>
        <v>0</v>
      </c>
      <c r="H12" s="7" t="s">
        <v>17</v>
      </c>
    </row>
    <row r="13" spans="1:9" ht="12.75">
      <c r="A13" s="39" t="s">
        <v>18</v>
      </c>
      <c r="B13" s="6">
        <v>0</v>
      </c>
      <c r="C13" s="6">
        <v>0</v>
      </c>
      <c r="D13" s="6">
        <v>5069.43895442494</v>
      </c>
      <c r="E13" s="6">
        <v>0</v>
      </c>
      <c r="F13" s="6">
        <f t="shared" si="0"/>
        <v>5069.43895442494</v>
      </c>
      <c r="H13" s="7" t="s">
        <v>19</v>
      </c>
      <c r="I13" s="8">
        <v>1810793</v>
      </c>
    </row>
    <row r="14" spans="1:9" ht="12.75">
      <c r="A14" s="39" t="s">
        <v>20</v>
      </c>
      <c r="B14" s="6">
        <v>0</v>
      </c>
      <c r="C14" s="6">
        <v>0</v>
      </c>
      <c r="D14" s="6">
        <v>0</v>
      </c>
      <c r="E14" s="6">
        <v>0</v>
      </c>
      <c r="F14" s="6">
        <f t="shared" si="0"/>
        <v>0</v>
      </c>
      <c r="H14" s="7" t="s">
        <v>21</v>
      </c>
      <c r="I14" s="8">
        <v>160166</v>
      </c>
    </row>
    <row r="15" spans="1:9" ht="12.75">
      <c r="A15" s="39" t="s">
        <v>22</v>
      </c>
      <c r="B15" s="6">
        <v>0</v>
      </c>
      <c r="C15" s="6">
        <v>0</v>
      </c>
      <c r="D15" s="6">
        <v>1161717.8070287437</v>
      </c>
      <c r="E15" s="6">
        <v>0</v>
      </c>
      <c r="F15" s="6">
        <f t="shared" si="0"/>
        <v>1161717.8070287437</v>
      </c>
      <c r="H15" s="7" t="s">
        <v>23</v>
      </c>
      <c r="I15" s="8">
        <v>165303.4</v>
      </c>
    </row>
    <row r="16" spans="1:6" ht="12.75">
      <c r="A16" s="39" t="s">
        <v>24</v>
      </c>
      <c r="B16" s="6">
        <v>0</v>
      </c>
      <c r="C16" s="6">
        <v>0</v>
      </c>
      <c r="D16" s="6">
        <v>160808.94429225207</v>
      </c>
      <c r="E16" s="6">
        <v>0</v>
      </c>
      <c r="F16" s="6">
        <f t="shared" si="0"/>
        <v>160808.94429225207</v>
      </c>
    </row>
    <row r="17" spans="1:8" ht="12.75">
      <c r="A17" s="39" t="s">
        <v>25</v>
      </c>
      <c r="B17" s="6">
        <v>0</v>
      </c>
      <c r="C17" s="6">
        <v>0</v>
      </c>
      <c r="D17" s="6">
        <v>0</v>
      </c>
      <c r="E17" s="6">
        <v>0</v>
      </c>
      <c r="F17" s="6">
        <f t="shared" si="0"/>
        <v>0</v>
      </c>
      <c r="H17" s="7" t="s">
        <v>26</v>
      </c>
    </row>
    <row r="18" spans="1:9" ht="12.75">
      <c r="A18" s="39" t="s">
        <v>27</v>
      </c>
      <c r="B18" s="6">
        <v>0</v>
      </c>
      <c r="C18" s="6">
        <v>0</v>
      </c>
      <c r="D18" s="6">
        <v>13718.580459058545</v>
      </c>
      <c r="E18" s="6">
        <v>0</v>
      </c>
      <c r="F18" s="6">
        <f t="shared" si="0"/>
        <v>13718.580459058545</v>
      </c>
      <c r="H18" s="7" t="s">
        <v>28</v>
      </c>
      <c r="I18" s="8">
        <v>0</v>
      </c>
    </row>
    <row r="19" spans="1:9" ht="12.75">
      <c r="A19" s="39" t="s">
        <v>29</v>
      </c>
      <c r="B19" s="6">
        <v>0</v>
      </c>
      <c r="C19" s="6">
        <v>0</v>
      </c>
      <c r="D19" s="6">
        <v>0</v>
      </c>
      <c r="E19" s="6">
        <v>0</v>
      </c>
      <c r="F19" s="6">
        <f t="shared" si="0"/>
        <v>0</v>
      </c>
      <c r="H19" s="7" t="s">
        <v>30</v>
      </c>
      <c r="I19" s="8">
        <v>0</v>
      </c>
    </row>
    <row r="20" spans="1:9" ht="12.75">
      <c r="A20" s="39" t="s">
        <v>31</v>
      </c>
      <c r="B20" s="6">
        <v>0</v>
      </c>
      <c r="C20" s="6">
        <v>0</v>
      </c>
      <c r="D20" s="6">
        <v>46646.56928980839</v>
      </c>
      <c r="E20" s="6">
        <v>0</v>
      </c>
      <c r="F20" s="6">
        <f t="shared" si="0"/>
        <v>46646.56928980839</v>
      </c>
      <c r="H20" s="7" t="s">
        <v>32</v>
      </c>
      <c r="I20" s="8" t="s">
        <v>0</v>
      </c>
    </row>
    <row r="21" spans="1:9" ht="12.75">
      <c r="A21" s="39" t="s">
        <v>33</v>
      </c>
      <c r="B21" s="6">
        <v>0</v>
      </c>
      <c r="C21" s="6">
        <v>0</v>
      </c>
      <c r="D21" s="6">
        <v>0</v>
      </c>
      <c r="E21" s="6">
        <v>0</v>
      </c>
      <c r="F21" s="6">
        <f t="shared" si="0"/>
        <v>0</v>
      </c>
      <c r="H21" s="7" t="s">
        <v>34</v>
      </c>
      <c r="I21" s="8">
        <v>0</v>
      </c>
    </row>
    <row r="22" spans="1:9" ht="12.75">
      <c r="A22" s="39" t="s">
        <v>35</v>
      </c>
      <c r="B22" s="6">
        <v>0</v>
      </c>
      <c r="C22" s="6">
        <v>0</v>
      </c>
      <c r="D22" s="6">
        <v>0</v>
      </c>
      <c r="E22" s="6">
        <v>0</v>
      </c>
      <c r="F22" s="6">
        <f t="shared" si="0"/>
        <v>0</v>
      </c>
      <c r="H22" s="7" t="s">
        <v>36</v>
      </c>
      <c r="I22" s="8" t="s">
        <v>0</v>
      </c>
    </row>
    <row r="23" spans="1:9" ht="12.75">
      <c r="A23" s="39" t="s">
        <v>37</v>
      </c>
      <c r="B23" s="6">
        <v>0</v>
      </c>
      <c r="C23" s="6">
        <v>0</v>
      </c>
      <c r="D23" s="6">
        <v>15027.033696286655</v>
      </c>
      <c r="E23" s="6">
        <v>0</v>
      </c>
      <c r="F23" s="6">
        <f t="shared" si="0"/>
        <v>15027.033696286655</v>
      </c>
      <c r="H23" s="7" t="s">
        <v>38</v>
      </c>
      <c r="I23" s="8">
        <v>0</v>
      </c>
    </row>
    <row r="24" spans="1:6" ht="12.75">
      <c r="A24" s="39" t="s">
        <v>39</v>
      </c>
      <c r="B24" s="6">
        <v>0</v>
      </c>
      <c r="C24" s="6">
        <v>0</v>
      </c>
      <c r="D24" s="6">
        <v>91884.98382576031</v>
      </c>
      <c r="E24" s="6">
        <v>0</v>
      </c>
      <c r="F24" s="6">
        <f t="shared" si="0"/>
        <v>91884.98382576031</v>
      </c>
    </row>
    <row r="25" spans="1:9" ht="12.75">
      <c r="A25" s="39" t="s">
        <v>40</v>
      </c>
      <c r="B25" s="6">
        <v>0</v>
      </c>
      <c r="C25" s="6">
        <v>0</v>
      </c>
      <c r="D25" s="6">
        <v>0</v>
      </c>
      <c r="E25" s="6">
        <v>0</v>
      </c>
      <c r="F25" s="6">
        <f t="shared" si="0"/>
        <v>0</v>
      </c>
      <c r="H25" s="7" t="s">
        <v>41</v>
      </c>
      <c r="I25" s="8">
        <f>SUM(I10:I15)-SUM(I18:I23)</f>
        <v>2136262.4</v>
      </c>
    </row>
    <row r="26" spans="1:9" ht="12.75">
      <c r="A26" s="39" t="s">
        <v>42</v>
      </c>
      <c r="B26" s="6">
        <v>0</v>
      </c>
      <c r="C26" s="6">
        <v>0</v>
      </c>
      <c r="D26" s="6">
        <v>129.86325416544022</v>
      </c>
      <c r="E26" s="6">
        <v>0</v>
      </c>
      <c r="F26" s="6">
        <f t="shared" si="0"/>
        <v>129.86325416544022</v>
      </c>
      <c r="H26" s="7" t="s">
        <v>43</v>
      </c>
      <c r="I26" s="8">
        <f>+F60</f>
        <v>2136262.3999999994</v>
      </c>
    </row>
    <row r="27" spans="1:9" ht="12.75">
      <c r="A27" s="39" t="s">
        <v>44</v>
      </c>
      <c r="B27" s="6">
        <v>0</v>
      </c>
      <c r="C27" s="6">
        <v>0</v>
      </c>
      <c r="D27" s="6">
        <v>0</v>
      </c>
      <c r="E27" s="6">
        <v>0</v>
      </c>
      <c r="F27" s="6">
        <f t="shared" si="0"/>
        <v>0</v>
      </c>
      <c r="I27" s="8" t="s">
        <v>0</v>
      </c>
    </row>
    <row r="28" spans="1:9" ht="12.75">
      <c r="A28" s="39" t="s">
        <v>45</v>
      </c>
      <c r="B28" s="6">
        <v>0</v>
      </c>
      <c r="C28" s="6">
        <v>0</v>
      </c>
      <c r="D28" s="6">
        <v>0</v>
      </c>
      <c r="E28" s="6">
        <v>0</v>
      </c>
      <c r="F28" s="6">
        <f t="shared" si="0"/>
        <v>0</v>
      </c>
      <c r="I28" s="8" t="s">
        <v>0</v>
      </c>
    </row>
    <row r="29" spans="1:9" ht="12.75">
      <c r="A29" s="39" t="s">
        <v>46</v>
      </c>
      <c r="B29" s="6">
        <v>0</v>
      </c>
      <c r="C29" s="6">
        <v>0</v>
      </c>
      <c r="D29" s="6">
        <v>0</v>
      </c>
      <c r="E29" s="6">
        <v>0</v>
      </c>
      <c r="F29" s="6">
        <f t="shared" si="0"/>
        <v>0</v>
      </c>
      <c r="I29" s="8" t="s">
        <v>0</v>
      </c>
    </row>
    <row r="30" spans="1:9" ht="12.75">
      <c r="A30" s="39" t="s">
        <v>47</v>
      </c>
      <c r="B30" s="6">
        <v>0</v>
      </c>
      <c r="C30" s="6">
        <v>0</v>
      </c>
      <c r="D30" s="6">
        <v>34307.81428512259</v>
      </c>
      <c r="E30" s="6">
        <v>0</v>
      </c>
      <c r="F30" s="6">
        <f t="shared" si="0"/>
        <v>34307.81428512259</v>
      </c>
      <c r="I30" s="8" t="s">
        <v>0</v>
      </c>
    </row>
    <row r="31" spans="1:9" ht="12.75">
      <c r="A31" s="39" t="s">
        <v>48</v>
      </c>
      <c r="B31" s="6">
        <v>0</v>
      </c>
      <c r="C31" s="6">
        <v>0</v>
      </c>
      <c r="D31" s="6">
        <v>0</v>
      </c>
      <c r="E31" s="6">
        <v>0</v>
      </c>
      <c r="F31" s="6">
        <f t="shared" si="0"/>
        <v>0</v>
      </c>
      <c r="I31" s="8" t="s">
        <v>0</v>
      </c>
    </row>
    <row r="32" spans="1:9" ht="12.75">
      <c r="A32" s="39" t="s">
        <v>49</v>
      </c>
      <c r="B32" s="6">
        <v>0</v>
      </c>
      <c r="C32" s="6">
        <v>0</v>
      </c>
      <c r="D32" s="6">
        <v>5143.4840405281</v>
      </c>
      <c r="E32" s="6">
        <v>0</v>
      </c>
      <c r="F32" s="6">
        <f t="shared" si="0"/>
        <v>5143.4840405281</v>
      </c>
      <c r="I32" s="8" t="s">
        <v>0</v>
      </c>
    </row>
    <row r="33" spans="1:9" ht="12.75">
      <c r="A33" s="39" t="s">
        <v>50</v>
      </c>
      <c r="B33" s="6">
        <v>0</v>
      </c>
      <c r="C33" s="6">
        <v>0</v>
      </c>
      <c r="D33" s="6">
        <v>288</v>
      </c>
      <c r="E33" s="6">
        <v>0</v>
      </c>
      <c r="F33" s="6">
        <f t="shared" si="0"/>
        <v>288</v>
      </c>
      <c r="I33" s="8" t="s">
        <v>0</v>
      </c>
    </row>
    <row r="34" spans="1:9" ht="12.75">
      <c r="A34" s="39" t="s">
        <v>51</v>
      </c>
      <c r="B34" s="6">
        <v>0</v>
      </c>
      <c r="C34" s="6">
        <v>0</v>
      </c>
      <c r="D34" s="6">
        <v>3423.616248129963</v>
      </c>
      <c r="E34" s="6">
        <v>0</v>
      </c>
      <c r="F34" s="6">
        <f t="shared" si="0"/>
        <v>3423.616248129963</v>
      </c>
      <c r="I34" s="8" t="s">
        <v>0</v>
      </c>
    </row>
    <row r="35" spans="1:9" ht="12.75">
      <c r="A35" s="39" t="s">
        <v>52</v>
      </c>
      <c r="B35" s="6">
        <v>0</v>
      </c>
      <c r="C35" s="6">
        <v>0</v>
      </c>
      <c r="D35" s="6">
        <v>0</v>
      </c>
      <c r="E35" s="6">
        <v>0</v>
      </c>
      <c r="F35" s="6">
        <f t="shared" si="0"/>
        <v>0</v>
      </c>
      <c r="I35" s="8" t="s">
        <v>0</v>
      </c>
    </row>
    <row r="36" spans="1:9" ht="12.75">
      <c r="A36" s="39" t="s">
        <v>53</v>
      </c>
      <c r="B36" s="6">
        <v>0</v>
      </c>
      <c r="C36" s="6">
        <v>0</v>
      </c>
      <c r="D36" s="6">
        <v>0</v>
      </c>
      <c r="E36" s="6">
        <v>0</v>
      </c>
      <c r="F36" s="6">
        <f t="shared" si="0"/>
        <v>0</v>
      </c>
      <c r="I36" s="8" t="s">
        <v>0</v>
      </c>
    </row>
    <row r="37" spans="1:6" ht="12.75">
      <c r="A37" s="39" t="s">
        <v>54</v>
      </c>
      <c r="B37" s="6">
        <v>0</v>
      </c>
      <c r="C37" s="6">
        <v>0</v>
      </c>
      <c r="D37" s="6">
        <v>6177.707164098823</v>
      </c>
      <c r="E37" s="6">
        <v>0</v>
      </c>
      <c r="F37" s="6">
        <f t="shared" si="0"/>
        <v>6177.707164098823</v>
      </c>
    </row>
    <row r="38" spans="1:6" ht="12.75">
      <c r="A38" s="39" t="s">
        <v>55</v>
      </c>
      <c r="B38" s="6">
        <v>0</v>
      </c>
      <c r="C38" s="6">
        <v>0</v>
      </c>
      <c r="D38" s="6">
        <v>0</v>
      </c>
      <c r="E38" s="6">
        <v>0</v>
      </c>
      <c r="F38" s="6">
        <f t="shared" si="0"/>
        <v>0</v>
      </c>
    </row>
    <row r="39" spans="1:6" ht="12.75">
      <c r="A39" s="39" t="s">
        <v>56</v>
      </c>
      <c r="B39" s="6">
        <v>0</v>
      </c>
      <c r="C39" s="6">
        <v>0</v>
      </c>
      <c r="D39" s="6">
        <v>0</v>
      </c>
      <c r="E39" s="6">
        <v>0</v>
      </c>
      <c r="F39" s="6">
        <f t="shared" si="0"/>
        <v>0</v>
      </c>
    </row>
    <row r="40" spans="1:6" ht="12.75">
      <c r="A40" s="39" t="s">
        <v>57</v>
      </c>
      <c r="B40" s="6">
        <v>0</v>
      </c>
      <c r="C40" s="6">
        <v>0</v>
      </c>
      <c r="D40" s="6">
        <v>2902.1821281615294</v>
      </c>
      <c r="E40" s="6">
        <v>0</v>
      </c>
      <c r="F40" s="6">
        <f t="shared" si="0"/>
        <v>2902.1821281615294</v>
      </c>
    </row>
    <row r="41" spans="1:6" ht="12.75">
      <c r="A41" s="39" t="s">
        <v>58</v>
      </c>
      <c r="B41" s="6">
        <v>0</v>
      </c>
      <c r="C41" s="6">
        <v>0</v>
      </c>
      <c r="D41" s="6">
        <v>18195.321697731328</v>
      </c>
      <c r="E41" s="6">
        <v>0</v>
      </c>
      <c r="F41" s="6">
        <f t="shared" si="0"/>
        <v>18195.321697731328</v>
      </c>
    </row>
    <row r="42" spans="1:6" ht="12.75">
      <c r="A42" s="39" t="s">
        <v>59</v>
      </c>
      <c r="B42" s="6">
        <v>0</v>
      </c>
      <c r="C42" s="6">
        <v>0</v>
      </c>
      <c r="D42" s="6">
        <v>8913.881255781307</v>
      </c>
      <c r="E42" s="6">
        <v>0</v>
      </c>
      <c r="F42" s="6">
        <f t="shared" si="0"/>
        <v>8913.881255781307</v>
      </c>
    </row>
    <row r="43" spans="1:6" ht="12.75">
      <c r="A43" s="39" t="s">
        <v>60</v>
      </c>
      <c r="B43" s="6">
        <v>0</v>
      </c>
      <c r="C43" s="6">
        <v>0</v>
      </c>
      <c r="D43" s="6">
        <v>14036.144328368842</v>
      </c>
      <c r="E43" s="6">
        <v>0</v>
      </c>
      <c r="F43" s="6">
        <f t="shared" si="0"/>
        <v>14036.144328368842</v>
      </c>
    </row>
    <row r="44" spans="1:6" ht="12.75">
      <c r="A44" s="39" t="s">
        <v>61</v>
      </c>
      <c r="B44" s="6">
        <v>0</v>
      </c>
      <c r="C44" s="6">
        <v>0</v>
      </c>
      <c r="D44" s="6">
        <v>0</v>
      </c>
      <c r="E44" s="6">
        <v>0</v>
      </c>
      <c r="F44" s="6">
        <f t="shared" si="0"/>
        <v>0</v>
      </c>
    </row>
    <row r="45" spans="1:6" ht="12.75">
      <c r="A45" s="39" t="s">
        <v>62</v>
      </c>
      <c r="B45" s="6">
        <v>0</v>
      </c>
      <c r="C45" s="6">
        <v>0</v>
      </c>
      <c r="D45" s="6">
        <v>0</v>
      </c>
      <c r="E45" s="6">
        <v>0</v>
      </c>
      <c r="F45" s="6">
        <f t="shared" si="0"/>
        <v>0</v>
      </c>
    </row>
    <row r="46" spans="1:6" ht="12.75">
      <c r="A46" s="39" t="s">
        <v>63</v>
      </c>
      <c r="B46" s="6">
        <v>0</v>
      </c>
      <c r="C46" s="6">
        <v>0</v>
      </c>
      <c r="D46" s="6">
        <v>0</v>
      </c>
      <c r="E46" s="6">
        <v>0</v>
      </c>
      <c r="F46" s="6">
        <f t="shared" si="0"/>
        <v>0</v>
      </c>
    </row>
    <row r="47" spans="1:6" ht="12.75">
      <c r="A47" s="39" t="s">
        <v>64</v>
      </c>
      <c r="B47" s="6">
        <v>0</v>
      </c>
      <c r="C47" s="6">
        <v>0</v>
      </c>
      <c r="D47" s="6">
        <v>3068.8662292155977</v>
      </c>
      <c r="E47" s="6">
        <v>0</v>
      </c>
      <c r="F47" s="6">
        <f t="shared" si="0"/>
        <v>3068.8662292155977</v>
      </c>
    </row>
    <row r="48" spans="1:6" ht="12.75">
      <c r="A48" s="39" t="s">
        <v>65</v>
      </c>
      <c r="B48" s="6">
        <v>0</v>
      </c>
      <c r="C48" s="6">
        <v>0</v>
      </c>
      <c r="D48" s="6">
        <v>0</v>
      </c>
      <c r="E48" s="6">
        <v>0</v>
      </c>
      <c r="F48" s="6">
        <f t="shared" si="0"/>
        <v>0</v>
      </c>
    </row>
    <row r="49" spans="1:6" ht="12.75">
      <c r="A49" s="39" t="s">
        <v>66</v>
      </c>
      <c r="B49" s="6">
        <v>0</v>
      </c>
      <c r="C49" s="6">
        <v>0</v>
      </c>
      <c r="D49" s="6">
        <v>15555.217015749453</v>
      </c>
      <c r="E49" s="6">
        <v>0</v>
      </c>
      <c r="F49" s="6">
        <f t="shared" si="0"/>
        <v>15555.217015749453</v>
      </c>
    </row>
    <row r="50" spans="1:6" ht="12.75">
      <c r="A50" s="39" t="s">
        <v>67</v>
      </c>
      <c r="B50" s="6">
        <v>0</v>
      </c>
      <c r="C50" s="6">
        <v>0</v>
      </c>
      <c r="D50" s="6">
        <v>62613.11893916091</v>
      </c>
      <c r="E50" s="6">
        <v>0</v>
      </c>
      <c r="F50" s="6">
        <f t="shared" si="0"/>
        <v>62613.11893916091</v>
      </c>
    </row>
    <row r="51" spans="1:6" ht="12.75">
      <c r="A51" s="39" t="s">
        <v>68</v>
      </c>
      <c r="B51" s="6">
        <v>0</v>
      </c>
      <c r="C51" s="6">
        <v>0</v>
      </c>
      <c r="D51" s="6">
        <v>0</v>
      </c>
      <c r="E51" s="6">
        <v>0</v>
      </c>
      <c r="F51" s="6">
        <f t="shared" si="0"/>
        <v>0</v>
      </c>
    </row>
    <row r="52" spans="1:6" ht="12.75">
      <c r="A52" s="39" t="s">
        <v>69</v>
      </c>
      <c r="B52" s="6">
        <v>0</v>
      </c>
      <c r="C52" s="6">
        <v>0</v>
      </c>
      <c r="D52" s="6">
        <v>0</v>
      </c>
      <c r="E52" s="6">
        <v>0</v>
      </c>
      <c r="F52" s="6">
        <f t="shared" si="0"/>
        <v>0</v>
      </c>
    </row>
    <row r="53" spans="1:6" ht="12.75">
      <c r="A53" s="39" t="s">
        <v>70</v>
      </c>
      <c r="B53" s="6">
        <v>0</v>
      </c>
      <c r="C53" s="6">
        <v>0</v>
      </c>
      <c r="D53" s="6">
        <v>0</v>
      </c>
      <c r="E53" s="6">
        <v>0</v>
      </c>
      <c r="F53" s="6">
        <f t="shared" si="0"/>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5527.184731330417</v>
      </c>
      <c r="E57" s="6">
        <v>0</v>
      </c>
      <c r="F57" s="6">
        <f>SUM(B57:E57)</f>
        <v>5527.184731330417</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0</v>
      </c>
      <c r="C60" s="6">
        <f>SUM(C6:C58)</f>
        <v>0</v>
      </c>
      <c r="D60" s="6">
        <f>SUM(D6:D58)</f>
        <v>2136262.3999999994</v>
      </c>
      <c r="E60" s="6">
        <f>SUM(E6:E58)</f>
        <v>0</v>
      </c>
      <c r="F60" s="6">
        <f>SUM(F6:F58)</f>
        <v>2136262.3999999994</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Italic"First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8.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8.00390625" style="7" customWidth="1"/>
    <col min="2" max="2" width="11.00390625" style="7" customWidth="1"/>
    <col min="3" max="3" width="12.125" style="7" bestFit="1" customWidth="1"/>
    <col min="4" max="4" width="6.375" style="7" bestFit="1" customWidth="1"/>
    <col min="5" max="5" width="14.50390625" style="7" customWidth="1"/>
    <col min="6" max="6" width="12.125" style="7" bestFit="1" customWidth="1"/>
    <col min="7" max="7" width="2.625" style="7" customWidth="1"/>
    <col min="8" max="8" width="28.125" style="7" customWidth="1"/>
    <col min="9" max="9" width="12.125" style="8" bestFit="1" customWidth="1"/>
    <col min="10" max="16384" width="10.625" style="7" customWidth="1"/>
  </cols>
  <sheetData>
    <row r="1" spans="1:6" ht="12.75">
      <c r="A1" s="130" t="s">
        <v>264</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262742.973724406</v>
      </c>
      <c r="C6" s="6">
        <v>2089663.089326418</v>
      </c>
      <c r="D6" s="6">
        <v>0</v>
      </c>
      <c r="E6" s="6">
        <v>0</v>
      </c>
      <c r="F6" s="6">
        <f aca="true" t="shared" si="0" ref="F6:F53">SUM(B6:E6)</f>
        <v>2352406.063050824</v>
      </c>
      <c r="H6" s="7" t="s">
        <v>8</v>
      </c>
      <c r="I6" s="8" t="s">
        <v>0</v>
      </c>
    </row>
    <row r="7" spans="1:6" ht="12" customHeight="1">
      <c r="A7" s="39" t="s">
        <v>9</v>
      </c>
      <c r="B7" s="6">
        <v>0</v>
      </c>
      <c r="C7" s="6">
        <v>0</v>
      </c>
      <c r="D7" s="6">
        <v>0</v>
      </c>
      <c r="E7" s="6">
        <v>0</v>
      </c>
      <c r="F7" s="6">
        <f t="shared" si="0"/>
        <v>0</v>
      </c>
    </row>
    <row r="8" spans="1:9" ht="12.75">
      <c r="A8" s="39" t="s">
        <v>10</v>
      </c>
      <c r="B8" s="6">
        <v>151776.94086795082</v>
      </c>
      <c r="C8" s="6">
        <v>1329252.628878787</v>
      </c>
      <c r="D8" s="6">
        <v>0</v>
      </c>
      <c r="E8" s="6">
        <v>0</v>
      </c>
      <c r="F8" s="6">
        <f t="shared" si="0"/>
        <v>1481029.5697467378</v>
      </c>
      <c r="H8" s="7" t="s">
        <v>0</v>
      </c>
      <c r="I8" s="8" t="s">
        <v>0</v>
      </c>
    </row>
    <row r="9" spans="1:9" ht="12.75">
      <c r="A9" s="39" t="s">
        <v>11</v>
      </c>
      <c r="B9" s="6">
        <v>49201.543980081515</v>
      </c>
      <c r="C9" s="6">
        <v>391085.44611507317</v>
      </c>
      <c r="D9" s="6">
        <v>0</v>
      </c>
      <c r="E9" s="6">
        <v>0</v>
      </c>
      <c r="F9" s="6">
        <f t="shared" si="0"/>
        <v>440286.9900951547</v>
      </c>
      <c r="H9" s="7" t="s">
        <v>0</v>
      </c>
      <c r="I9" s="8" t="s">
        <v>0</v>
      </c>
    </row>
    <row r="10" spans="1:9" ht="12.75">
      <c r="A10" s="39" t="s">
        <v>12</v>
      </c>
      <c r="B10" s="6">
        <v>449626.6218198462</v>
      </c>
      <c r="C10" s="6">
        <v>4703286.369993771</v>
      </c>
      <c r="D10" s="6">
        <v>0</v>
      </c>
      <c r="E10" s="6">
        <v>0</v>
      </c>
      <c r="F10" s="6">
        <f t="shared" si="0"/>
        <v>5152912.991813618</v>
      </c>
      <c r="H10" s="7" t="s">
        <v>13</v>
      </c>
      <c r="I10" s="8">
        <v>82689645</v>
      </c>
    </row>
    <row r="11" spans="1:6" ht="12.75">
      <c r="A11" s="39" t="s">
        <v>15</v>
      </c>
      <c r="B11" s="6">
        <v>102499.72265731778</v>
      </c>
      <c r="C11" s="6">
        <v>1167270.9157584878</v>
      </c>
      <c r="D11" s="6">
        <v>0</v>
      </c>
      <c r="E11" s="6">
        <v>0</v>
      </c>
      <c r="F11" s="6">
        <f t="shared" si="0"/>
        <v>1269770.6384158055</v>
      </c>
    </row>
    <row r="12" spans="1:8" ht="12.75">
      <c r="A12" s="39" t="s">
        <v>16</v>
      </c>
      <c r="B12" s="6">
        <v>0</v>
      </c>
      <c r="C12" s="6">
        <v>0</v>
      </c>
      <c r="D12" s="6">
        <v>0</v>
      </c>
      <c r="E12" s="6">
        <v>0</v>
      </c>
      <c r="F12" s="6">
        <f t="shared" si="0"/>
        <v>0</v>
      </c>
      <c r="H12" s="7" t="s">
        <v>17</v>
      </c>
    </row>
    <row r="13" spans="1:9" ht="12.75">
      <c r="A13" s="39" t="s">
        <v>18</v>
      </c>
      <c r="B13" s="6">
        <v>26132.15253397217</v>
      </c>
      <c r="C13" s="6">
        <v>42654.70041263651</v>
      </c>
      <c r="D13" s="6">
        <v>0</v>
      </c>
      <c r="E13" s="6">
        <v>0</v>
      </c>
      <c r="F13" s="6">
        <f t="shared" si="0"/>
        <v>68786.85294660868</v>
      </c>
      <c r="H13" s="7" t="s">
        <v>19</v>
      </c>
      <c r="I13" s="8">
        <v>0</v>
      </c>
    </row>
    <row r="14" spans="1:9" ht="12.75">
      <c r="A14" s="39" t="s">
        <v>20</v>
      </c>
      <c r="B14" s="6">
        <v>68094.53599953584</v>
      </c>
      <c r="C14" s="6">
        <v>478700.8657226936</v>
      </c>
      <c r="D14" s="6">
        <v>0</v>
      </c>
      <c r="E14" s="6">
        <v>0</v>
      </c>
      <c r="F14" s="6">
        <f t="shared" si="0"/>
        <v>546795.4017222294</v>
      </c>
      <c r="H14" s="7" t="s">
        <v>21</v>
      </c>
      <c r="I14" s="8">
        <v>0</v>
      </c>
    </row>
    <row r="15" spans="1:9" ht="12.75">
      <c r="A15" s="39" t="s">
        <v>22</v>
      </c>
      <c r="B15" s="6">
        <v>683218.654786116</v>
      </c>
      <c r="C15" s="6">
        <v>6603873.303788229</v>
      </c>
      <c r="D15" s="6">
        <v>0</v>
      </c>
      <c r="E15" s="6">
        <v>0</v>
      </c>
      <c r="F15" s="6">
        <f t="shared" si="0"/>
        <v>7287091.958574345</v>
      </c>
      <c r="H15" s="7" t="s">
        <v>23</v>
      </c>
      <c r="I15" s="8">
        <v>1415704.2861697013</v>
      </c>
    </row>
    <row r="16" spans="1:6" ht="12.75">
      <c r="A16" s="39" t="s">
        <v>24</v>
      </c>
      <c r="B16" s="6">
        <v>538744.2771663883</v>
      </c>
      <c r="C16" s="6">
        <v>3969618.5690482105</v>
      </c>
      <c r="D16" s="6">
        <v>0</v>
      </c>
      <c r="E16" s="6">
        <v>0</v>
      </c>
      <c r="F16" s="6">
        <f t="shared" si="0"/>
        <v>4508362.846214599</v>
      </c>
    </row>
    <row r="17" spans="1:8" ht="12.75">
      <c r="A17" s="39" t="s">
        <v>25</v>
      </c>
      <c r="B17" s="6">
        <v>67734.57209204746</v>
      </c>
      <c r="C17" s="6">
        <v>700290.3521486475</v>
      </c>
      <c r="D17" s="6">
        <v>0</v>
      </c>
      <c r="E17" s="6">
        <v>0</v>
      </c>
      <c r="F17" s="6">
        <f t="shared" si="0"/>
        <v>768024.924240695</v>
      </c>
      <c r="H17" s="7" t="s">
        <v>26</v>
      </c>
    </row>
    <row r="18" spans="1:9" ht="12.75">
      <c r="A18" s="39" t="s">
        <v>27</v>
      </c>
      <c r="B18" s="6">
        <v>0</v>
      </c>
      <c r="C18" s="6">
        <v>0</v>
      </c>
      <c r="D18" s="6">
        <v>0</v>
      </c>
      <c r="E18" s="6">
        <v>0</v>
      </c>
      <c r="F18" s="6">
        <f t="shared" si="0"/>
        <v>0</v>
      </c>
      <c r="H18" s="7" t="s">
        <v>28</v>
      </c>
      <c r="I18" s="8">
        <v>0</v>
      </c>
    </row>
    <row r="19" spans="1:9" ht="12.75">
      <c r="A19" s="39" t="s">
        <v>29</v>
      </c>
      <c r="B19" s="6">
        <v>250876.43627413543</v>
      </c>
      <c r="C19" s="6">
        <v>2129992.3410867006</v>
      </c>
      <c r="D19" s="6">
        <v>0</v>
      </c>
      <c r="E19" s="6">
        <v>0</v>
      </c>
      <c r="F19" s="6">
        <f t="shared" si="0"/>
        <v>2380868.777360836</v>
      </c>
      <c r="H19" s="7" t="s">
        <v>30</v>
      </c>
      <c r="I19" s="8">
        <v>0</v>
      </c>
    </row>
    <row r="20" spans="1:9" ht="12.75">
      <c r="A20" s="39" t="s">
        <v>31</v>
      </c>
      <c r="B20" s="6">
        <v>0</v>
      </c>
      <c r="C20" s="6">
        <v>0</v>
      </c>
      <c r="D20" s="6">
        <v>0</v>
      </c>
      <c r="E20" s="6">
        <v>0</v>
      </c>
      <c r="F20" s="6">
        <f t="shared" si="0"/>
        <v>0</v>
      </c>
      <c r="H20" s="7" t="s">
        <v>32</v>
      </c>
      <c r="I20" s="8" t="s">
        <v>0</v>
      </c>
    </row>
    <row r="21" spans="1:9" ht="12.75">
      <c r="A21" s="39" t="s">
        <v>33</v>
      </c>
      <c r="B21" s="6">
        <v>0</v>
      </c>
      <c r="C21" s="6">
        <v>0</v>
      </c>
      <c r="D21" s="6">
        <v>0</v>
      </c>
      <c r="E21" s="6">
        <v>0</v>
      </c>
      <c r="F21" s="6">
        <f t="shared" si="0"/>
        <v>0</v>
      </c>
      <c r="H21" s="7" t="s">
        <v>34</v>
      </c>
      <c r="I21" s="8">
        <v>20116353</v>
      </c>
    </row>
    <row r="22" spans="1:9" ht="12.75">
      <c r="A22" s="39" t="s">
        <v>35</v>
      </c>
      <c r="B22" s="6">
        <v>132825.6592384771</v>
      </c>
      <c r="C22" s="6">
        <v>1406113.1041254548</v>
      </c>
      <c r="D22" s="6">
        <v>0</v>
      </c>
      <c r="E22" s="6">
        <v>0</v>
      </c>
      <c r="F22" s="6">
        <f t="shared" si="0"/>
        <v>1538938.7633639318</v>
      </c>
      <c r="H22" s="7" t="s">
        <v>36</v>
      </c>
      <c r="I22" s="8" t="s">
        <v>0</v>
      </c>
    </row>
    <row r="23" spans="1:9" ht="12.75">
      <c r="A23" s="39" t="s">
        <v>37</v>
      </c>
      <c r="B23" s="6">
        <v>77835.0366212031</v>
      </c>
      <c r="C23" s="6">
        <v>395715.8909250374</v>
      </c>
      <c r="D23" s="6">
        <v>0</v>
      </c>
      <c r="E23" s="6">
        <v>0</v>
      </c>
      <c r="F23" s="6">
        <f t="shared" si="0"/>
        <v>473550.9275462405</v>
      </c>
      <c r="H23" s="7" t="s">
        <v>38</v>
      </c>
      <c r="I23" s="8">
        <v>0</v>
      </c>
    </row>
    <row r="24" spans="1:6" ht="12.75">
      <c r="A24" s="39" t="s">
        <v>39</v>
      </c>
      <c r="B24" s="6">
        <v>94218.50753561055</v>
      </c>
      <c r="C24" s="6">
        <v>504723.59740978724</v>
      </c>
      <c r="D24" s="6">
        <v>0</v>
      </c>
      <c r="E24" s="6">
        <v>0</v>
      </c>
      <c r="F24" s="6">
        <f t="shared" si="0"/>
        <v>598942.1049453978</v>
      </c>
    </row>
    <row r="25" spans="1:9" ht="12.75">
      <c r="A25" s="39" t="s">
        <v>40</v>
      </c>
      <c r="B25" s="6">
        <v>0</v>
      </c>
      <c r="C25" s="6">
        <v>0</v>
      </c>
      <c r="D25" s="6">
        <v>0</v>
      </c>
      <c r="E25" s="6">
        <v>0</v>
      </c>
      <c r="F25" s="6">
        <f t="shared" si="0"/>
        <v>0</v>
      </c>
      <c r="H25" s="7" t="s">
        <v>41</v>
      </c>
      <c r="I25" s="8">
        <f>SUM(I10:I15)-SUM(I18:I23)</f>
        <v>63988996.28616971</v>
      </c>
    </row>
    <row r="26" spans="1:9" ht="12.75">
      <c r="A26" s="39" t="s">
        <v>42</v>
      </c>
      <c r="B26" s="6">
        <v>283557.47762502695</v>
      </c>
      <c r="C26" s="6">
        <v>1507532.9350603074</v>
      </c>
      <c r="D26" s="6">
        <v>0</v>
      </c>
      <c r="E26" s="6">
        <v>0</v>
      </c>
      <c r="F26" s="6">
        <f t="shared" si="0"/>
        <v>1791090.4126853342</v>
      </c>
      <c r="H26" s="7" t="s">
        <v>43</v>
      </c>
      <c r="I26" s="8">
        <f>+F60</f>
        <v>63988996.28616969</v>
      </c>
    </row>
    <row r="27" spans="1:9" ht="12.75">
      <c r="A27" s="39" t="s">
        <v>44</v>
      </c>
      <c r="B27" s="6">
        <v>0</v>
      </c>
      <c r="C27" s="6">
        <v>0</v>
      </c>
      <c r="D27" s="6">
        <v>0</v>
      </c>
      <c r="E27" s="6">
        <v>0</v>
      </c>
      <c r="F27" s="6">
        <f t="shared" si="0"/>
        <v>0</v>
      </c>
      <c r="I27" s="6"/>
    </row>
    <row r="28" spans="1:9" ht="12.75">
      <c r="A28" s="39" t="s">
        <v>45</v>
      </c>
      <c r="B28" s="6">
        <v>151866.93184482292</v>
      </c>
      <c r="C28" s="6">
        <v>1038380.3165086906</v>
      </c>
      <c r="D28" s="6">
        <v>0</v>
      </c>
      <c r="E28" s="6">
        <v>0</v>
      </c>
      <c r="F28" s="6">
        <f t="shared" si="0"/>
        <v>1190247.2483535134</v>
      </c>
      <c r="I28" s="6"/>
    </row>
    <row r="29" spans="1:6" ht="12.75">
      <c r="A29" s="39" t="s">
        <v>46</v>
      </c>
      <c r="B29" s="6">
        <v>0</v>
      </c>
      <c r="C29" s="6">
        <v>0</v>
      </c>
      <c r="D29" s="6">
        <v>0</v>
      </c>
      <c r="E29" s="6">
        <v>0</v>
      </c>
      <c r="F29" s="6">
        <f t="shared" si="0"/>
        <v>0</v>
      </c>
    </row>
    <row r="30" spans="1:6" ht="12.75">
      <c r="A30" s="39" t="s">
        <v>47</v>
      </c>
      <c r="B30" s="6">
        <v>971257.2740094785</v>
      </c>
      <c r="C30" s="6">
        <v>5799625.988731777</v>
      </c>
      <c r="D30" s="6">
        <v>0</v>
      </c>
      <c r="E30" s="6">
        <v>0</v>
      </c>
      <c r="F30" s="6">
        <f t="shared" si="0"/>
        <v>6770883.262741256</v>
      </c>
    </row>
    <row r="31" spans="1:6" ht="12.75">
      <c r="A31" s="39" t="s">
        <v>48</v>
      </c>
      <c r="B31" s="6">
        <v>262763.4262191496</v>
      </c>
      <c r="C31" s="6">
        <v>3359493.03997698</v>
      </c>
      <c r="D31" s="6">
        <v>0</v>
      </c>
      <c r="E31" s="6">
        <v>0</v>
      </c>
      <c r="F31" s="6">
        <f t="shared" si="0"/>
        <v>3622256.4661961296</v>
      </c>
    </row>
    <row r="32" spans="1:6" ht="12.75">
      <c r="A32" s="39" t="s">
        <v>49</v>
      </c>
      <c r="B32" s="6">
        <v>0</v>
      </c>
      <c r="C32" s="6">
        <v>0</v>
      </c>
      <c r="D32" s="6">
        <v>0</v>
      </c>
      <c r="E32" s="6">
        <v>0</v>
      </c>
      <c r="F32" s="6">
        <f t="shared" si="0"/>
        <v>0</v>
      </c>
    </row>
    <row r="33" spans="1:6" ht="12.75">
      <c r="A33" s="39" t="s">
        <v>50</v>
      </c>
      <c r="B33" s="6">
        <v>31736.136093734538</v>
      </c>
      <c r="C33" s="6">
        <v>191969.16091345088</v>
      </c>
      <c r="D33" s="6">
        <v>0</v>
      </c>
      <c r="E33" s="6">
        <v>0</v>
      </c>
      <c r="F33" s="6">
        <f t="shared" si="0"/>
        <v>223705.2970071854</v>
      </c>
    </row>
    <row r="34" spans="1:6" ht="12.75">
      <c r="A34" s="39" t="s">
        <v>51</v>
      </c>
      <c r="B34" s="6">
        <v>23168.586045616088</v>
      </c>
      <c r="C34" s="6">
        <v>300047.30151210143</v>
      </c>
      <c r="D34" s="6">
        <v>0</v>
      </c>
      <c r="E34" s="6">
        <v>0</v>
      </c>
      <c r="F34" s="6">
        <f t="shared" si="0"/>
        <v>323215.8875577175</v>
      </c>
    </row>
    <row r="35" spans="1:6" ht="12.75">
      <c r="A35" s="39" t="s">
        <v>52</v>
      </c>
      <c r="B35" s="6">
        <v>0</v>
      </c>
      <c r="C35" s="6">
        <v>0</v>
      </c>
      <c r="D35" s="6">
        <v>0</v>
      </c>
      <c r="E35" s="6">
        <v>0</v>
      </c>
      <c r="F35" s="6">
        <f t="shared" si="0"/>
        <v>0</v>
      </c>
    </row>
    <row r="36" spans="1:6" ht="12.75">
      <c r="A36" s="39" t="s">
        <v>53</v>
      </c>
      <c r="B36" s="6">
        <v>0</v>
      </c>
      <c r="C36" s="6">
        <v>0</v>
      </c>
      <c r="D36" s="6">
        <v>0</v>
      </c>
      <c r="E36" s="6">
        <v>0</v>
      </c>
      <c r="F36" s="6">
        <f t="shared" si="0"/>
        <v>0</v>
      </c>
    </row>
    <row r="37" spans="1:6" ht="12.75">
      <c r="A37" s="39" t="s">
        <v>54</v>
      </c>
      <c r="B37" s="6">
        <v>49132.005497953076</v>
      </c>
      <c r="C37" s="6">
        <v>303128.4698452336</v>
      </c>
      <c r="D37" s="6">
        <v>0</v>
      </c>
      <c r="E37" s="6">
        <v>0</v>
      </c>
      <c r="F37" s="6">
        <f t="shared" si="0"/>
        <v>352260.4753431867</v>
      </c>
    </row>
    <row r="38" spans="1:6" ht="12.75">
      <c r="A38" s="39" t="s">
        <v>55</v>
      </c>
      <c r="B38" s="6">
        <v>0</v>
      </c>
      <c r="C38" s="6">
        <v>0</v>
      </c>
      <c r="D38" s="6">
        <v>0</v>
      </c>
      <c r="E38" s="6">
        <v>0</v>
      </c>
      <c r="F38" s="6">
        <f t="shared" si="0"/>
        <v>0</v>
      </c>
    </row>
    <row r="39" spans="1:6" ht="12.75">
      <c r="A39" s="39" t="s">
        <v>56</v>
      </c>
      <c r="B39" s="6">
        <v>410781.19855321606</v>
      </c>
      <c r="C39" s="6">
        <v>3834428.6014173664</v>
      </c>
      <c r="D39" s="6">
        <v>0</v>
      </c>
      <c r="E39" s="6">
        <v>0</v>
      </c>
      <c r="F39" s="6">
        <f t="shared" si="0"/>
        <v>4245209.799970582</v>
      </c>
    </row>
    <row r="40" spans="1:6" ht="12.75">
      <c r="A40" s="39" t="s">
        <v>57</v>
      </c>
      <c r="B40" s="6">
        <v>0</v>
      </c>
      <c r="C40" s="6">
        <v>0</v>
      </c>
      <c r="D40" s="6">
        <v>0</v>
      </c>
      <c r="E40" s="6">
        <v>0</v>
      </c>
      <c r="F40" s="6">
        <f t="shared" si="0"/>
        <v>0</v>
      </c>
    </row>
    <row r="41" spans="1:6" ht="12.75">
      <c r="A41" s="39" t="s">
        <v>58</v>
      </c>
      <c r="B41" s="6">
        <v>144037.71685695054</v>
      </c>
      <c r="C41" s="6">
        <v>521737.0051622994</v>
      </c>
      <c r="D41" s="6">
        <v>0</v>
      </c>
      <c r="E41" s="6">
        <v>0</v>
      </c>
      <c r="F41" s="6">
        <f t="shared" si="0"/>
        <v>665774.7220192499</v>
      </c>
    </row>
    <row r="42" spans="1:6" ht="12.75">
      <c r="A42" s="39" t="s">
        <v>59</v>
      </c>
      <c r="B42" s="6">
        <v>183010.96821572856</v>
      </c>
      <c r="C42" s="6">
        <v>1367084.6310308687</v>
      </c>
      <c r="D42" s="6">
        <v>0</v>
      </c>
      <c r="E42" s="6">
        <v>0</v>
      </c>
      <c r="F42" s="6">
        <f t="shared" si="0"/>
        <v>1550095.5992465974</v>
      </c>
    </row>
    <row r="43" spans="1:6" ht="12.75">
      <c r="A43" s="39" t="s">
        <v>60</v>
      </c>
      <c r="B43" s="6">
        <v>37272.62642084283</v>
      </c>
      <c r="C43" s="6">
        <v>242023.57392434296</v>
      </c>
      <c r="D43" s="6">
        <v>0</v>
      </c>
      <c r="E43" s="6">
        <v>0</v>
      </c>
      <c r="F43" s="6">
        <f t="shared" si="0"/>
        <v>279296.2003451858</v>
      </c>
    </row>
    <row r="44" spans="1:6" ht="12.75">
      <c r="A44" s="39" t="s">
        <v>61</v>
      </c>
      <c r="B44" s="6">
        <v>0</v>
      </c>
      <c r="C44" s="6">
        <v>0</v>
      </c>
      <c r="D44" s="6">
        <v>0</v>
      </c>
      <c r="E44" s="6">
        <v>0</v>
      </c>
      <c r="F44" s="6">
        <f t="shared" si="0"/>
        <v>0</v>
      </c>
    </row>
    <row r="45" spans="1:6" ht="12.75">
      <c r="A45" s="39" t="s">
        <v>62</v>
      </c>
      <c r="B45" s="6">
        <v>0</v>
      </c>
      <c r="C45" s="6">
        <v>0</v>
      </c>
      <c r="D45" s="6">
        <v>0</v>
      </c>
      <c r="E45" s="6">
        <v>0</v>
      </c>
      <c r="F45" s="6">
        <f t="shared" si="0"/>
        <v>0</v>
      </c>
    </row>
    <row r="46" spans="1:6" ht="12.75">
      <c r="A46" s="39" t="s">
        <v>63</v>
      </c>
      <c r="B46" s="6">
        <v>0</v>
      </c>
      <c r="C46" s="6">
        <v>0</v>
      </c>
      <c r="D46" s="6">
        <v>0</v>
      </c>
      <c r="E46" s="6">
        <v>0</v>
      </c>
      <c r="F46" s="6">
        <f t="shared" si="0"/>
        <v>0</v>
      </c>
    </row>
    <row r="47" spans="1:6" ht="12.75">
      <c r="A47" s="39" t="s">
        <v>64</v>
      </c>
      <c r="B47" s="6">
        <v>232770.86530231196</v>
      </c>
      <c r="C47" s="6">
        <v>1685560.6529317435</v>
      </c>
      <c r="D47" s="6">
        <v>0</v>
      </c>
      <c r="E47" s="6">
        <v>0</v>
      </c>
      <c r="F47" s="6">
        <f t="shared" si="0"/>
        <v>1918331.5182340555</v>
      </c>
    </row>
    <row r="48" spans="1:6" ht="12.75">
      <c r="A48" s="39" t="s">
        <v>65</v>
      </c>
      <c r="B48" s="6">
        <v>0</v>
      </c>
      <c r="C48" s="6">
        <v>0</v>
      </c>
      <c r="D48" s="6">
        <v>0</v>
      </c>
      <c r="E48" s="6">
        <v>0</v>
      </c>
      <c r="F48" s="6">
        <f t="shared" si="0"/>
        <v>0</v>
      </c>
    </row>
    <row r="49" spans="1:6" ht="12.75">
      <c r="A49" s="39" t="s">
        <v>66</v>
      </c>
      <c r="B49" s="6">
        <v>161805.82166550367</v>
      </c>
      <c r="C49" s="6">
        <v>1722372.075596117</v>
      </c>
      <c r="D49" s="6">
        <v>0</v>
      </c>
      <c r="E49" s="6">
        <v>0</v>
      </c>
      <c r="F49" s="6">
        <f t="shared" si="0"/>
        <v>1884177.8972616205</v>
      </c>
    </row>
    <row r="50" spans="1:6" ht="12.75">
      <c r="A50" s="39" t="s">
        <v>67</v>
      </c>
      <c r="B50" s="6">
        <v>522559.1954509944</v>
      </c>
      <c r="C50" s="6">
        <v>5323175.920055624</v>
      </c>
      <c r="D50" s="6">
        <v>0</v>
      </c>
      <c r="E50" s="6">
        <v>0</v>
      </c>
      <c r="F50" s="6">
        <f t="shared" si="0"/>
        <v>5845735.115506618</v>
      </c>
    </row>
    <row r="51" spans="1:6" ht="12.75">
      <c r="A51" s="39" t="s">
        <v>68</v>
      </c>
      <c r="B51" s="6">
        <v>18277.37192767021</v>
      </c>
      <c r="C51" s="6">
        <v>82781.47247495684</v>
      </c>
      <c r="D51" s="6">
        <v>0</v>
      </c>
      <c r="E51" s="6">
        <v>0</v>
      </c>
      <c r="F51" s="6">
        <f t="shared" si="0"/>
        <v>101058.84440262706</v>
      </c>
    </row>
    <row r="52" spans="1:6" ht="12.75">
      <c r="A52" s="39" t="s">
        <v>69</v>
      </c>
      <c r="B52" s="6">
        <v>0</v>
      </c>
      <c r="C52" s="6">
        <v>0</v>
      </c>
      <c r="D52" s="6">
        <v>0</v>
      </c>
      <c r="E52" s="6">
        <v>0</v>
      </c>
      <c r="F52" s="6">
        <f t="shared" si="0"/>
        <v>0</v>
      </c>
    </row>
    <row r="53" spans="1:6" ht="12.75">
      <c r="A53" s="39" t="s">
        <v>70</v>
      </c>
      <c r="B53" s="6">
        <v>441300.4112097029</v>
      </c>
      <c r="C53" s="6">
        <v>3057842.262876976</v>
      </c>
      <c r="D53" s="6">
        <v>0</v>
      </c>
      <c r="E53" s="6">
        <v>0</v>
      </c>
      <c r="F53" s="6">
        <f t="shared" si="0"/>
        <v>3499142.674086679</v>
      </c>
    </row>
    <row r="54" spans="1:6" ht="12.75">
      <c r="A54" s="39" t="s">
        <v>71</v>
      </c>
      <c r="B54" s="6">
        <v>97054.24593181876</v>
      </c>
      <c r="C54" s="6">
        <v>761691.8092433213</v>
      </c>
      <c r="D54" s="6">
        <v>0</v>
      </c>
      <c r="E54" s="6">
        <v>0</v>
      </c>
      <c r="F54" s="6">
        <f>SUM(B54:E54)</f>
        <v>858746.05517514</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6977879.8941676095</v>
      </c>
      <c r="C60" s="6">
        <f>SUM(C6:C58)</f>
        <v>57011116.39200208</v>
      </c>
      <c r="D60" s="6">
        <f>SUM(D6:D58)</f>
        <v>0</v>
      </c>
      <c r="E60" s="6">
        <f>SUM(E6:E58)</f>
        <v>0</v>
      </c>
      <c r="F60" s="6">
        <f>SUM(F6:F58)</f>
        <v>63988996.28616969</v>
      </c>
    </row>
    <row r="61" spans="2:9" ht="13.5" thickBot="1">
      <c r="B61" s="9"/>
      <c r="C61" s="9"/>
      <c r="D61" s="9"/>
      <c r="E61" s="9"/>
      <c r="F61" s="9"/>
      <c r="G61" s="10"/>
      <c r="H61" s="10"/>
      <c r="I61" s="9"/>
    </row>
    <row r="62" ht="12.75">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Italic"First National Life Insurance Company of America&amp;R&amp;"Geneva,Bold"UNAUDITED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9.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customWidth="1"/>
    <col min="2" max="2" width="12.875" style="7" customWidth="1"/>
    <col min="3" max="3" width="11.625" style="7" customWidth="1"/>
    <col min="4" max="4" width="8.125" style="7" customWidth="1"/>
    <col min="5" max="5" width="14.50390625" style="7" customWidth="1"/>
    <col min="6" max="6" width="12.125" style="7" customWidth="1"/>
    <col min="7" max="7" width="2.625" style="7" customWidth="1"/>
    <col min="8" max="8" width="28.125" style="7" customWidth="1"/>
    <col min="9" max="9" width="14.50390625" style="8" customWidth="1"/>
    <col min="10" max="16384" width="10.625" style="7" customWidth="1"/>
  </cols>
  <sheetData>
    <row r="1" spans="1:6" ht="12.75">
      <c r="A1" s="130" t="s">
        <v>267</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388035.3988800651</v>
      </c>
      <c r="C6" s="6">
        <v>0</v>
      </c>
      <c r="D6" s="6">
        <v>0</v>
      </c>
      <c r="E6" s="6">
        <v>0</v>
      </c>
      <c r="F6" s="6">
        <f aca="true" t="shared" si="0" ref="F6:F53">SUM(B6:E6)</f>
        <v>388035.3988800651</v>
      </c>
      <c r="H6" s="7" t="s">
        <v>8</v>
      </c>
      <c r="I6" s="8" t="s">
        <v>0</v>
      </c>
    </row>
    <row r="7" spans="1:6" ht="12" customHeight="1">
      <c r="A7" s="39" t="s">
        <v>9</v>
      </c>
      <c r="B7" s="6">
        <v>0</v>
      </c>
      <c r="C7" s="6">
        <v>0</v>
      </c>
      <c r="D7" s="6">
        <v>0</v>
      </c>
      <c r="E7" s="6">
        <v>0</v>
      </c>
      <c r="F7" s="6">
        <f t="shared" si="0"/>
        <v>0</v>
      </c>
    </row>
    <row r="8" spans="1:9" ht="12.75">
      <c r="A8" s="39" t="s">
        <v>10</v>
      </c>
      <c r="B8" s="6">
        <v>5679.75847476723</v>
      </c>
      <c r="C8" s="6">
        <v>0</v>
      </c>
      <c r="D8" s="6">
        <v>0</v>
      </c>
      <c r="E8" s="6">
        <v>0</v>
      </c>
      <c r="F8" s="6">
        <f t="shared" si="0"/>
        <v>5679.75847476723</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17698658</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0</v>
      </c>
    </row>
    <row r="14" spans="1:9" ht="12.75">
      <c r="A14" s="39" t="s">
        <v>20</v>
      </c>
      <c r="B14" s="6">
        <v>0</v>
      </c>
      <c r="C14" s="6">
        <v>0</v>
      </c>
      <c r="D14" s="6">
        <v>0</v>
      </c>
      <c r="E14" s="6">
        <v>0</v>
      </c>
      <c r="F14" s="6">
        <f t="shared" si="0"/>
        <v>0</v>
      </c>
      <c r="H14" s="7" t="s">
        <v>21</v>
      </c>
      <c r="I14" s="8">
        <v>0</v>
      </c>
    </row>
    <row r="15" spans="1:9" ht="12.75">
      <c r="A15" s="39" t="s">
        <v>22</v>
      </c>
      <c r="B15" s="6">
        <v>145761.1278396312</v>
      </c>
      <c r="C15" s="6">
        <v>0</v>
      </c>
      <c r="D15" s="6">
        <v>0</v>
      </c>
      <c r="E15" s="6">
        <v>0</v>
      </c>
      <c r="F15" s="6">
        <f t="shared" si="0"/>
        <v>145761.1278396312</v>
      </c>
      <c r="H15" s="7" t="s">
        <v>23</v>
      </c>
      <c r="I15" s="8">
        <v>303013.345746637</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0</v>
      </c>
    </row>
    <row r="19" spans="1:9" ht="12.75">
      <c r="A19" s="39" t="s">
        <v>29</v>
      </c>
      <c r="B19" s="6">
        <v>0</v>
      </c>
      <c r="C19" s="6">
        <v>0</v>
      </c>
      <c r="D19" s="6">
        <v>0</v>
      </c>
      <c r="E19" s="6">
        <v>0</v>
      </c>
      <c r="F19" s="6">
        <f t="shared" si="0"/>
        <v>0</v>
      </c>
      <c r="H19" s="7" t="s">
        <v>30</v>
      </c>
      <c r="I19" s="8">
        <v>0</v>
      </c>
    </row>
    <row r="20" spans="1:9" ht="12.75">
      <c r="A20" s="39" t="s">
        <v>31</v>
      </c>
      <c r="B20" s="6">
        <v>0</v>
      </c>
      <c r="C20" s="6">
        <v>0</v>
      </c>
      <c r="D20" s="6">
        <v>0</v>
      </c>
      <c r="E20" s="6">
        <v>0</v>
      </c>
      <c r="F20" s="6">
        <f t="shared" si="0"/>
        <v>0</v>
      </c>
      <c r="H20" s="7" t="s">
        <v>32</v>
      </c>
      <c r="I20" s="8" t="s">
        <v>0</v>
      </c>
    </row>
    <row r="21" spans="1:9" ht="12.75">
      <c r="A21" s="39" t="s">
        <v>33</v>
      </c>
      <c r="B21" s="6">
        <v>0</v>
      </c>
      <c r="C21" s="6">
        <v>0</v>
      </c>
      <c r="D21" s="6">
        <v>0</v>
      </c>
      <c r="E21" s="6">
        <v>0</v>
      </c>
      <c r="F21" s="6">
        <f t="shared" si="0"/>
        <v>0</v>
      </c>
      <c r="H21" s="7" t="s">
        <v>34</v>
      </c>
      <c r="I21" s="8">
        <v>749577</v>
      </c>
    </row>
    <row r="22" spans="1:9" ht="12.75">
      <c r="A22" s="39" t="s">
        <v>35</v>
      </c>
      <c r="B22" s="6">
        <v>0</v>
      </c>
      <c r="C22" s="6">
        <v>0</v>
      </c>
      <c r="D22" s="6">
        <v>0</v>
      </c>
      <c r="E22" s="6">
        <v>0</v>
      </c>
      <c r="F22" s="6">
        <f t="shared" si="0"/>
        <v>0</v>
      </c>
      <c r="H22" s="7" t="s">
        <v>36</v>
      </c>
      <c r="I22" s="8" t="s">
        <v>0</v>
      </c>
    </row>
    <row r="23" spans="1:9" ht="12.75">
      <c r="A23" s="39" t="s">
        <v>37</v>
      </c>
      <c r="B23" s="6">
        <v>0</v>
      </c>
      <c r="C23" s="6">
        <v>0</v>
      </c>
      <c r="D23" s="6">
        <v>0</v>
      </c>
      <c r="E23" s="6">
        <v>0</v>
      </c>
      <c r="F23" s="6">
        <f t="shared" si="0"/>
        <v>0</v>
      </c>
      <c r="H23" s="7" t="s">
        <v>38</v>
      </c>
      <c r="I23" s="8">
        <v>0</v>
      </c>
    </row>
    <row r="24" spans="1:6" ht="12.75">
      <c r="A24" s="39" t="s">
        <v>39</v>
      </c>
      <c r="B24" s="6">
        <v>1184525.84444706</v>
      </c>
      <c r="C24" s="6">
        <v>76625.84551621453</v>
      </c>
      <c r="D24" s="6">
        <v>0</v>
      </c>
      <c r="E24" s="6">
        <v>0</v>
      </c>
      <c r="F24" s="6">
        <f t="shared" si="0"/>
        <v>1261151.6899632746</v>
      </c>
    </row>
    <row r="25" spans="1:9" ht="12.75">
      <c r="A25" s="39" t="s">
        <v>40</v>
      </c>
      <c r="B25" s="6">
        <v>0</v>
      </c>
      <c r="C25" s="6">
        <v>0</v>
      </c>
      <c r="D25" s="6">
        <v>0</v>
      </c>
      <c r="E25" s="6">
        <v>0</v>
      </c>
      <c r="F25" s="6">
        <f t="shared" si="0"/>
        <v>0</v>
      </c>
      <c r="H25" s="7" t="s">
        <v>41</v>
      </c>
      <c r="I25" s="8">
        <f>SUM(I10:I15)-SUM(I18:I23)</f>
        <v>17252094.345746636</v>
      </c>
    </row>
    <row r="26" spans="1:9" ht="12.75">
      <c r="A26" s="39" t="s">
        <v>42</v>
      </c>
      <c r="B26" s="6">
        <v>0</v>
      </c>
      <c r="C26" s="6">
        <v>0</v>
      </c>
      <c r="D26" s="6">
        <v>0</v>
      </c>
      <c r="E26" s="6">
        <v>0</v>
      </c>
      <c r="F26" s="6">
        <f t="shared" si="0"/>
        <v>0</v>
      </c>
      <c r="H26" s="7" t="s">
        <v>43</v>
      </c>
      <c r="I26" s="8">
        <f>+F60</f>
        <v>17252094.34574664</v>
      </c>
    </row>
    <row r="27" spans="1:9" ht="12.75">
      <c r="A27" s="39" t="s">
        <v>44</v>
      </c>
      <c r="B27" s="6">
        <v>0</v>
      </c>
      <c r="C27" s="6">
        <v>0</v>
      </c>
      <c r="D27" s="6">
        <v>0</v>
      </c>
      <c r="E27" s="6">
        <v>0</v>
      </c>
      <c r="F27" s="6">
        <f t="shared" si="0"/>
        <v>0</v>
      </c>
      <c r="I27" s="6" t="s">
        <v>0</v>
      </c>
    </row>
    <row r="28" spans="1:9" ht="12.75">
      <c r="A28" s="39" t="s">
        <v>45</v>
      </c>
      <c r="B28" s="6">
        <v>0</v>
      </c>
      <c r="C28" s="6">
        <v>0</v>
      </c>
      <c r="D28" s="6">
        <v>0</v>
      </c>
      <c r="E28" s="6">
        <v>0</v>
      </c>
      <c r="F28" s="6">
        <f t="shared" si="0"/>
        <v>0</v>
      </c>
      <c r="I28" s="6"/>
    </row>
    <row r="29" spans="1:6" ht="12.75">
      <c r="A29" s="39" t="s">
        <v>46</v>
      </c>
      <c r="B29" s="6">
        <v>0</v>
      </c>
      <c r="C29" s="6">
        <v>0</v>
      </c>
      <c r="D29" s="6">
        <v>0</v>
      </c>
      <c r="E29" s="6">
        <v>0</v>
      </c>
      <c r="F29" s="6">
        <f t="shared" si="0"/>
        <v>0</v>
      </c>
    </row>
    <row r="30" spans="1:6" ht="12.75">
      <c r="A30" s="39" t="s">
        <v>47</v>
      </c>
      <c r="B30" s="6">
        <v>10281959.889695516</v>
      </c>
      <c r="C30" s="6">
        <v>4798316.960643676</v>
      </c>
      <c r="D30" s="6">
        <v>0</v>
      </c>
      <c r="E30" s="6">
        <v>0</v>
      </c>
      <c r="F30" s="6">
        <f t="shared" si="0"/>
        <v>15080276.850339193</v>
      </c>
    </row>
    <row r="31" spans="1:6" ht="12.75">
      <c r="A31" s="39" t="s">
        <v>48</v>
      </c>
      <c r="B31" s="6">
        <v>0</v>
      </c>
      <c r="C31" s="6">
        <v>0</v>
      </c>
      <c r="D31" s="6">
        <v>0</v>
      </c>
      <c r="E31" s="6">
        <v>0</v>
      </c>
      <c r="F31" s="6">
        <f t="shared" si="0"/>
        <v>0</v>
      </c>
    </row>
    <row r="32" spans="1:6" ht="12.75">
      <c r="A32" s="39" t="s">
        <v>49</v>
      </c>
      <c r="B32" s="6">
        <v>0</v>
      </c>
      <c r="C32" s="6">
        <v>0</v>
      </c>
      <c r="D32" s="6">
        <v>0</v>
      </c>
      <c r="E32" s="6">
        <v>0</v>
      </c>
      <c r="F32" s="6">
        <f t="shared" si="0"/>
        <v>0</v>
      </c>
    </row>
    <row r="33" spans="1:6" ht="12.75">
      <c r="A33" s="39" t="s">
        <v>50</v>
      </c>
      <c r="B33" s="6">
        <v>0</v>
      </c>
      <c r="C33" s="6">
        <v>0</v>
      </c>
      <c r="D33" s="6">
        <v>0</v>
      </c>
      <c r="E33" s="6">
        <v>0</v>
      </c>
      <c r="F33" s="6">
        <f t="shared" si="0"/>
        <v>0</v>
      </c>
    </row>
    <row r="34" spans="1:6" ht="12.75">
      <c r="A34" s="39" t="s">
        <v>51</v>
      </c>
      <c r="B34" s="6">
        <v>0</v>
      </c>
      <c r="C34" s="6">
        <v>0</v>
      </c>
      <c r="D34" s="6">
        <v>0</v>
      </c>
      <c r="E34" s="6">
        <v>0</v>
      </c>
      <c r="F34" s="6">
        <f t="shared" si="0"/>
        <v>0</v>
      </c>
    </row>
    <row r="35" spans="1:6" ht="12.75">
      <c r="A35" s="39" t="s">
        <v>52</v>
      </c>
      <c r="B35" s="6">
        <v>0</v>
      </c>
      <c r="C35" s="6">
        <v>0</v>
      </c>
      <c r="D35" s="6">
        <v>0</v>
      </c>
      <c r="E35" s="6">
        <v>0</v>
      </c>
      <c r="F35" s="6">
        <f t="shared" si="0"/>
        <v>0</v>
      </c>
    </row>
    <row r="36" spans="1:6" ht="12.75">
      <c r="A36" s="39" t="s">
        <v>53</v>
      </c>
      <c r="B36" s="6">
        <v>0</v>
      </c>
      <c r="C36" s="6">
        <v>0</v>
      </c>
      <c r="D36" s="6">
        <v>0</v>
      </c>
      <c r="E36" s="6">
        <v>0</v>
      </c>
      <c r="F36" s="6">
        <f t="shared" si="0"/>
        <v>0</v>
      </c>
    </row>
    <row r="37" spans="1:6" ht="12.75">
      <c r="A37" s="39" t="s">
        <v>54</v>
      </c>
      <c r="B37" s="6">
        <v>12907.709178946818</v>
      </c>
      <c r="C37" s="6">
        <v>0</v>
      </c>
      <c r="D37" s="6">
        <v>0</v>
      </c>
      <c r="E37" s="6">
        <v>0</v>
      </c>
      <c r="F37" s="6">
        <f t="shared" si="0"/>
        <v>12907.709178946818</v>
      </c>
    </row>
    <row r="38" spans="1:6" ht="12.75">
      <c r="A38" s="39" t="s">
        <v>55</v>
      </c>
      <c r="B38" s="6">
        <v>0</v>
      </c>
      <c r="C38" s="6">
        <v>0</v>
      </c>
      <c r="D38" s="6">
        <v>0</v>
      </c>
      <c r="E38" s="6">
        <v>0</v>
      </c>
      <c r="F38" s="6">
        <f t="shared" si="0"/>
        <v>0</v>
      </c>
    </row>
    <row r="39" spans="1:6" ht="12.75">
      <c r="A39" s="39" t="s">
        <v>56</v>
      </c>
      <c r="B39" s="6">
        <v>0</v>
      </c>
      <c r="C39" s="6">
        <v>0</v>
      </c>
      <c r="D39" s="6">
        <v>0</v>
      </c>
      <c r="E39" s="6">
        <v>0</v>
      </c>
      <c r="F39" s="6">
        <f t="shared" si="0"/>
        <v>0</v>
      </c>
    </row>
    <row r="40" spans="1:6" ht="12.75">
      <c r="A40" s="39" t="s">
        <v>57</v>
      </c>
      <c r="B40" s="6">
        <v>0</v>
      </c>
      <c r="C40" s="6">
        <v>0</v>
      </c>
      <c r="D40" s="6">
        <v>0</v>
      </c>
      <c r="E40" s="6">
        <v>0</v>
      </c>
      <c r="F40" s="6">
        <f t="shared" si="0"/>
        <v>0</v>
      </c>
    </row>
    <row r="41" spans="1:6" ht="12.75">
      <c r="A41" s="39" t="s">
        <v>58</v>
      </c>
      <c r="B41" s="6">
        <v>0</v>
      </c>
      <c r="C41" s="6">
        <v>0</v>
      </c>
      <c r="D41" s="6">
        <v>0</v>
      </c>
      <c r="E41" s="6">
        <v>0</v>
      </c>
      <c r="F41" s="6">
        <f t="shared" si="0"/>
        <v>0</v>
      </c>
    </row>
    <row r="42" spans="1:6" ht="12.75">
      <c r="A42" s="39" t="s">
        <v>59</v>
      </c>
      <c r="B42" s="6">
        <v>7724.675101256005</v>
      </c>
      <c r="C42" s="6">
        <v>0</v>
      </c>
      <c r="D42" s="6">
        <v>0</v>
      </c>
      <c r="E42" s="6">
        <v>0</v>
      </c>
      <c r="F42" s="6">
        <f t="shared" si="0"/>
        <v>7724.675101256005</v>
      </c>
    </row>
    <row r="43" spans="1:6" ht="12.75">
      <c r="A43" s="39" t="s">
        <v>60</v>
      </c>
      <c r="B43" s="6">
        <v>0</v>
      </c>
      <c r="C43" s="6">
        <v>0</v>
      </c>
      <c r="D43" s="6">
        <v>0</v>
      </c>
      <c r="E43" s="6">
        <v>0</v>
      </c>
      <c r="F43" s="6">
        <f t="shared" si="0"/>
        <v>0</v>
      </c>
    </row>
    <row r="44" spans="1:6" ht="12.75">
      <c r="A44" s="39" t="s">
        <v>61</v>
      </c>
      <c r="B44" s="6">
        <v>0</v>
      </c>
      <c r="C44" s="6">
        <v>0</v>
      </c>
      <c r="D44" s="6">
        <v>0</v>
      </c>
      <c r="E44" s="6">
        <v>0</v>
      </c>
      <c r="F44" s="6">
        <f t="shared" si="0"/>
        <v>0</v>
      </c>
    </row>
    <row r="45" spans="1:6" ht="12.75">
      <c r="A45" s="39" t="s">
        <v>62</v>
      </c>
      <c r="B45" s="6">
        <v>0</v>
      </c>
      <c r="C45" s="6">
        <v>0</v>
      </c>
      <c r="D45" s="6">
        <v>0</v>
      </c>
      <c r="E45" s="6">
        <v>0</v>
      </c>
      <c r="F45" s="6">
        <f t="shared" si="0"/>
        <v>0</v>
      </c>
    </row>
    <row r="46" spans="1:6" ht="12.75">
      <c r="A46" s="39" t="s">
        <v>63</v>
      </c>
      <c r="B46" s="6">
        <v>0</v>
      </c>
      <c r="C46" s="6">
        <v>0</v>
      </c>
      <c r="D46" s="6">
        <v>0</v>
      </c>
      <c r="E46" s="6">
        <v>0</v>
      </c>
      <c r="F46" s="6">
        <f t="shared" si="0"/>
        <v>0</v>
      </c>
    </row>
    <row r="47" spans="1:6" ht="12.75">
      <c r="A47" s="39" t="s">
        <v>64</v>
      </c>
      <c r="B47" s="6">
        <v>0</v>
      </c>
      <c r="C47" s="6">
        <v>0</v>
      </c>
      <c r="D47" s="6">
        <v>0</v>
      </c>
      <c r="E47" s="6">
        <v>0</v>
      </c>
      <c r="F47" s="6">
        <f t="shared" si="0"/>
        <v>0</v>
      </c>
    </row>
    <row r="48" spans="1:6" ht="12.75">
      <c r="A48" s="39" t="s">
        <v>65</v>
      </c>
      <c r="B48" s="6">
        <v>0</v>
      </c>
      <c r="C48" s="6">
        <v>0</v>
      </c>
      <c r="D48" s="6">
        <v>0</v>
      </c>
      <c r="E48" s="6">
        <v>0</v>
      </c>
      <c r="F48" s="6">
        <f t="shared" si="0"/>
        <v>0</v>
      </c>
    </row>
    <row r="49" spans="1:6" ht="12.75">
      <c r="A49" s="39" t="s">
        <v>66</v>
      </c>
      <c r="B49" s="6">
        <v>0</v>
      </c>
      <c r="C49" s="6">
        <v>0</v>
      </c>
      <c r="D49" s="6">
        <v>0</v>
      </c>
      <c r="E49" s="6">
        <v>0</v>
      </c>
      <c r="F49" s="6">
        <f t="shared" si="0"/>
        <v>0</v>
      </c>
    </row>
    <row r="50" spans="1:6" ht="12.75">
      <c r="A50" s="39" t="s">
        <v>67</v>
      </c>
      <c r="B50" s="6">
        <v>350557.1359695043</v>
      </c>
      <c r="C50" s="6">
        <v>0</v>
      </c>
      <c r="D50" s="6">
        <v>0</v>
      </c>
      <c r="E50" s="6">
        <v>0</v>
      </c>
      <c r="F50" s="6">
        <f t="shared" si="0"/>
        <v>350557.1359695043</v>
      </c>
    </row>
    <row r="51" spans="1:6" ht="12.75">
      <c r="A51" s="39" t="s">
        <v>68</v>
      </c>
      <c r="B51" s="6">
        <v>0</v>
      </c>
      <c r="C51" s="6">
        <v>0</v>
      </c>
      <c r="D51" s="6">
        <v>0</v>
      </c>
      <c r="E51" s="6">
        <v>0</v>
      </c>
      <c r="F51" s="6">
        <f t="shared" si="0"/>
        <v>0</v>
      </c>
    </row>
    <row r="52" spans="1:6" ht="12.75">
      <c r="A52" s="39" t="s">
        <v>69</v>
      </c>
      <c r="B52" s="6">
        <v>0</v>
      </c>
      <c r="C52" s="6">
        <v>0</v>
      </c>
      <c r="D52" s="6">
        <v>0</v>
      </c>
      <c r="E52" s="6">
        <v>0</v>
      </c>
      <c r="F52" s="6">
        <f t="shared" si="0"/>
        <v>0</v>
      </c>
    </row>
    <row r="53" spans="1:6" ht="12.75">
      <c r="A53" s="39" t="s">
        <v>70</v>
      </c>
      <c r="B53" s="6">
        <v>0</v>
      </c>
      <c r="C53" s="6">
        <v>0</v>
      </c>
      <c r="D53" s="6">
        <v>0</v>
      </c>
      <c r="E53" s="6">
        <v>0</v>
      </c>
      <c r="F53" s="6">
        <f t="shared" si="0"/>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12377151.539586747</v>
      </c>
      <c r="C60" s="6">
        <f>SUM(C6:C58)</f>
        <v>4874942.80615989</v>
      </c>
      <c r="D60" s="6">
        <f>SUM(D6:D58)</f>
        <v>0</v>
      </c>
      <c r="E60" s="6">
        <f>SUM(E6:E58)</f>
        <v>0</v>
      </c>
      <c r="F60" s="6">
        <f>SUM(F6:F58)</f>
        <v>17252094.34574664</v>
      </c>
    </row>
    <row r="61" spans="2:9" ht="13.5" thickBot="1">
      <c r="B61" s="9"/>
      <c r="C61" s="9"/>
      <c r="D61" s="9"/>
      <c r="E61" s="9"/>
      <c r="F61" s="9"/>
      <c r="G61" s="10"/>
      <c r="H61" s="10"/>
      <c r="I61" s="9"/>
    </row>
    <row r="62" ht="12.75">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Italic"Franklin Protective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H4" sqref="H4"/>
    </sheetView>
  </sheetViews>
  <sheetFormatPr defaultColWidth="9.00390625" defaultRowHeight="12.75"/>
  <cols>
    <col min="1" max="1" width="15.625" style="7" bestFit="1" customWidth="1"/>
    <col min="2" max="2" width="9.375" style="7" bestFit="1" customWidth="1"/>
    <col min="3" max="3" width="11.625" style="7" bestFit="1" customWidth="1"/>
    <col min="4" max="4" width="9.375" style="7" bestFit="1"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s="130" t="s">
        <v>297</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230443.92045946742</v>
      </c>
      <c r="C6" s="6">
        <v>4177626.759270743</v>
      </c>
      <c r="D6" s="6">
        <v>113625.96786700485</v>
      </c>
      <c r="E6" s="6">
        <v>0</v>
      </c>
      <c r="F6" s="6">
        <f aca="true" t="shared" si="0" ref="F6:F21">SUM(B6:E6)</f>
        <v>4521696.647597215</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4778293.580364622</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0</v>
      </c>
    </row>
    <row r="14" spans="1:9" ht="12.75">
      <c r="A14" s="39" t="s">
        <v>20</v>
      </c>
      <c r="B14" s="6">
        <v>0</v>
      </c>
      <c r="C14" s="6">
        <v>0</v>
      </c>
      <c r="D14" s="6">
        <v>0</v>
      </c>
      <c r="E14" s="6">
        <v>0</v>
      </c>
      <c r="F14" s="6">
        <f t="shared" si="0"/>
        <v>0</v>
      </c>
      <c r="H14" s="7" t="s">
        <v>21</v>
      </c>
      <c r="I14" s="8">
        <v>0</v>
      </c>
    </row>
    <row r="15" spans="1:9" ht="12.75">
      <c r="A15" s="39" t="s">
        <v>22</v>
      </c>
      <c r="B15" s="6">
        <v>0</v>
      </c>
      <c r="C15" s="6">
        <v>0</v>
      </c>
      <c r="D15" s="6">
        <v>0</v>
      </c>
      <c r="E15" s="6">
        <v>0</v>
      </c>
      <c r="F15" s="6">
        <f t="shared" si="0"/>
        <v>0</v>
      </c>
      <c r="H15" s="7" t="s">
        <v>23</v>
      </c>
      <c r="I15" s="8">
        <v>160522.44666666666</v>
      </c>
    </row>
    <row r="16" spans="1:6" ht="12.75">
      <c r="A16" s="39" t="s">
        <v>24</v>
      </c>
      <c r="B16" s="6">
        <v>800.6990598301235</v>
      </c>
      <c r="C16" s="6">
        <v>22454.129121721944</v>
      </c>
      <c r="D16" s="6">
        <v>204.37078345849017</v>
      </c>
      <c r="E16" s="6">
        <v>0</v>
      </c>
      <c r="F16" s="6">
        <f t="shared" si="0"/>
        <v>23459.198965010557</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400000</v>
      </c>
    </row>
    <row r="19" spans="1:9" ht="12.75">
      <c r="A19" s="39" t="s">
        <v>29</v>
      </c>
      <c r="B19" s="6">
        <v>0</v>
      </c>
      <c r="C19" s="6">
        <v>0</v>
      </c>
      <c r="D19" s="6">
        <v>0</v>
      </c>
      <c r="E19" s="6">
        <v>0</v>
      </c>
      <c r="F19" s="6">
        <f t="shared" si="0"/>
        <v>0</v>
      </c>
      <c r="H19" s="7" t="s">
        <v>30</v>
      </c>
      <c r="I19" s="8">
        <v>-807666.4196353774</v>
      </c>
    </row>
    <row r="20" spans="1:9" ht="12.75">
      <c r="A20" s="39" t="s">
        <v>31</v>
      </c>
      <c r="B20" s="6">
        <v>0</v>
      </c>
      <c r="C20" s="6">
        <v>0</v>
      </c>
      <c r="D20" s="6">
        <v>0</v>
      </c>
      <c r="E20" s="6">
        <v>0</v>
      </c>
      <c r="F20" s="6">
        <f t="shared" si="0"/>
        <v>0</v>
      </c>
      <c r="H20" s="7" t="s">
        <v>32</v>
      </c>
      <c r="I20" s="8" t="s">
        <v>0</v>
      </c>
    </row>
    <row r="21" spans="1:9" ht="12.75">
      <c r="A21" s="39" t="s">
        <v>33</v>
      </c>
      <c r="B21" s="6">
        <v>0</v>
      </c>
      <c r="C21" s="6">
        <v>0</v>
      </c>
      <c r="D21" s="6">
        <v>0</v>
      </c>
      <c r="E21" s="6">
        <v>0</v>
      </c>
      <c r="F21" s="6">
        <f t="shared" si="0"/>
        <v>0</v>
      </c>
      <c r="H21" s="7" t="s">
        <v>34</v>
      </c>
      <c r="I21" s="8">
        <v>328371</v>
      </c>
    </row>
    <row r="22" spans="1:9" ht="12.75">
      <c r="A22" s="39" t="s">
        <v>35</v>
      </c>
      <c r="B22" s="6">
        <v>0</v>
      </c>
      <c r="C22" s="6">
        <v>0</v>
      </c>
      <c r="D22" s="6">
        <v>0</v>
      </c>
      <c r="E22" s="6">
        <v>0</v>
      </c>
      <c r="F22" s="6">
        <f aca="true" t="shared" si="1" ref="F22:F37">SUM(B22:E22)</f>
        <v>0</v>
      </c>
      <c r="H22" s="7" t="s">
        <v>36</v>
      </c>
      <c r="I22" s="8" t="s">
        <v>0</v>
      </c>
    </row>
    <row r="23" spans="1:9" ht="12.75">
      <c r="A23" s="39" t="s">
        <v>37</v>
      </c>
      <c r="B23" s="6">
        <v>0</v>
      </c>
      <c r="C23" s="6">
        <v>0</v>
      </c>
      <c r="D23" s="6">
        <v>0</v>
      </c>
      <c r="E23" s="6">
        <v>0</v>
      </c>
      <c r="F23" s="6">
        <f t="shared" si="1"/>
        <v>0</v>
      </c>
      <c r="H23" s="7" t="s">
        <v>38</v>
      </c>
      <c r="I23" s="8">
        <v>222148</v>
      </c>
    </row>
    <row r="24" spans="1:6" ht="12.75">
      <c r="A24" s="39" t="s">
        <v>39</v>
      </c>
      <c r="B24" s="6">
        <v>9621.383549257102</v>
      </c>
      <c r="C24" s="6">
        <v>238116.65457933611</v>
      </c>
      <c r="D24" s="6">
        <v>3069.5619758481607</v>
      </c>
      <c r="E24" s="6">
        <v>0</v>
      </c>
      <c r="F24" s="6">
        <f t="shared" si="1"/>
        <v>250807.60010444137</v>
      </c>
    </row>
    <row r="25" spans="1:9" ht="12.75">
      <c r="A25" s="39" t="s">
        <v>40</v>
      </c>
      <c r="B25" s="6">
        <v>0</v>
      </c>
      <c r="C25" s="6">
        <v>0</v>
      </c>
      <c r="D25" s="6">
        <v>0</v>
      </c>
      <c r="E25" s="6">
        <v>0</v>
      </c>
      <c r="F25" s="6">
        <f t="shared" si="1"/>
        <v>0</v>
      </c>
      <c r="H25" s="7" t="s">
        <v>41</v>
      </c>
      <c r="I25" s="8">
        <f>SUM(I10:I15)-SUM(I18:I23)</f>
        <v>4795963.446666665</v>
      </c>
    </row>
    <row r="26" spans="1:9" ht="12.75">
      <c r="A26" s="39" t="s">
        <v>42</v>
      </c>
      <c r="B26" s="6">
        <v>0</v>
      </c>
      <c r="C26" s="6">
        <v>0</v>
      </c>
      <c r="D26" s="6">
        <v>0</v>
      </c>
      <c r="E26" s="6">
        <v>0</v>
      </c>
      <c r="F26" s="6">
        <f t="shared" si="1"/>
        <v>0</v>
      </c>
      <c r="H26" s="7" t="s">
        <v>43</v>
      </c>
      <c r="I26" s="8">
        <f>+F60</f>
        <v>4795963.446666666</v>
      </c>
    </row>
    <row r="27" spans="1:6" ht="12.75">
      <c r="A27" s="39" t="s">
        <v>44</v>
      </c>
      <c r="B27" s="6">
        <v>0</v>
      </c>
      <c r="C27" s="6">
        <v>0</v>
      </c>
      <c r="D27" s="6">
        <v>0</v>
      </c>
      <c r="E27" s="6">
        <v>0</v>
      </c>
      <c r="F27" s="6">
        <f t="shared" si="1"/>
        <v>0</v>
      </c>
    </row>
    <row r="28" spans="1:6" ht="12.75">
      <c r="A28" s="39" t="s">
        <v>45</v>
      </c>
      <c r="B28" s="6">
        <v>0</v>
      </c>
      <c r="C28" s="6">
        <v>0</v>
      </c>
      <c r="D28" s="6">
        <v>0</v>
      </c>
      <c r="E28" s="6">
        <v>0</v>
      </c>
      <c r="F28" s="6">
        <f t="shared" si="1"/>
        <v>0</v>
      </c>
    </row>
    <row r="29" spans="1:6" ht="12.75">
      <c r="A29" s="39" t="s">
        <v>46</v>
      </c>
      <c r="B29" s="6">
        <v>0</v>
      </c>
      <c r="C29" s="6">
        <v>0</v>
      </c>
      <c r="D29" s="6">
        <v>0</v>
      </c>
      <c r="E29" s="6">
        <v>0</v>
      </c>
      <c r="F29" s="6">
        <f t="shared" si="1"/>
        <v>0</v>
      </c>
    </row>
    <row r="30" spans="1:6" ht="12.75">
      <c r="A30" s="39" t="s">
        <v>47</v>
      </c>
      <c r="B30" s="6">
        <v>0</v>
      </c>
      <c r="C30" s="6">
        <v>0</v>
      </c>
      <c r="D30" s="6">
        <v>0</v>
      </c>
      <c r="E30" s="6">
        <v>0</v>
      </c>
      <c r="F30" s="6">
        <f t="shared" si="1"/>
        <v>0</v>
      </c>
    </row>
    <row r="31" spans="1:6" ht="12.75">
      <c r="A31" s="39" t="s">
        <v>48</v>
      </c>
      <c r="B31" s="6">
        <v>0</v>
      </c>
      <c r="C31" s="6">
        <v>0</v>
      </c>
      <c r="D31" s="6">
        <v>0</v>
      </c>
      <c r="E31" s="6">
        <v>0</v>
      </c>
      <c r="F31" s="6">
        <f t="shared" si="1"/>
        <v>0</v>
      </c>
    </row>
    <row r="32" spans="1:6" ht="12.75">
      <c r="A32" s="39" t="s">
        <v>49</v>
      </c>
      <c r="B32" s="6">
        <v>0</v>
      </c>
      <c r="C32" s="6">
        <v>0</v>
      </c>
      <c r="D32" s="6">
        <v>0</v>
      </c>
      <c r="E32" s="6">
        <v>0</v>
      </c>
      <c r="F32" s="6">
        <f t="shared" si="1"/>
        <v>0</v>
      </c>
    </row>
    <row r="33" spans="1:6" ht="12.75">
      <c r="A33" s="39" t="s">
        <v>50</v>
      </c>
      <c r="B33" s="6">
        <v>0</v>
      </c>
      <c r="C33" s="6">
        <v>0</v>
      </c>
      <c r="D33" s="6">
        <v>0</v>
      </c>
      <c r="E33" s="6">
        <v>0</v>
      </c>
      <c r="F33" s="6">
        <f t="shared" si="1"/>
        <v>0</v>
      </c>
    </row>
    <row r="34" spans="1:6" ht="12.75">
      <c r="A34" s="39" t="s">
        <v>51</v>
      </c>
      <c r="B34" s="6">
        <v>0</v>
      </c>
      <c r="C34" s="6">
        <v>0</v>
      </c>
      <c r="D34" s="6">
        <v>0</v>
      </c>
      <c r="E34" s="6">
        <v>0</v>
      </c>
      <c r="F34" s="6">
        <f t="shared" si="1"/>
        <v>0</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0</v>
      </c>
      <c r="C37" s="6">
        <v>0</v>
      </c>
      <c r="D37" s="6">
        <v>0</v>
      </c>
      <c r="E37" s="6">
        <v>0</v>
      </c>
      <c r="F37" s="6">
        <f t="shared" si="1"/>
        <v>0</v>
      </c>
    </row>
    <row r="38" spans="1:6" ht="12.75">
      <c r="A38" s="39" t="s">
        <v>55</v>
      </c>
      <c r="B38" s="6">
        <v>0</v>
      </c>
      <c r="C38" s="6">
        <v>0</v>
      </c>
      <c r="D38" s="6">
        <v>0</v>
      </c>
      <c r="E38" s="6">
        <v>0</v>
      </c>
      <c r="F38" s="6">
        <f aca="true" t="shared" si="2" ref="F38:F53">SUM(B38:E38)</f>
        <v>0</v>
      </c>
    </row>
    <row r="39" spans="1:6" ht="12.75">
      <c r="A39" s="39" t="s">
        <v>56</v>
      </c>
      <c r="B39" s="6">
        <v>0</v>
      </c>
      <c r="C39" s="6">
        <v>0</v>
      </c>
      <c r="D39" s="6">
        <v>0</v>
      </c>
      <c r="E39" s="6">
        <v>0</v>
      </c>
      <c r="F39" s="6">
        <f t="shared" si="2"/>
        <v>0</v>
      </c>
    </row>
    <row r="40" spans="1:6" ht="12.75">
      <c r="A40" s="39" t="s">
        <v>57</v>
      </c>
      <c r="B40" s="6">
        <v>0</v>
      </c>
      <c r="C40" s="6">
        <v>0</v>
      </c>
      <c r="D40" s="6">
        <v>0</v>
      </c>
      <c r="E40" s="6">
        <v>0</v>
      </c>
      <c r="F40" s="6">
        <f t="shared" si="2"/>
        <v>0</v>
      </c>
    </row>
    <row r="41" spans="1:6" ht="12.75">
      <c r="A41" s="39" t="s">
        <v>58</v>
      </c>
      <c r="B41" s="6">
        <v>0</v>
      </c>
      <c r="C41" s="6">
        <v>0</v>
      </c>
      <c r="D41" s="6">
        <v>0</v>
      </c>
      <c r="E41" s="6">
        <v>0</v>
      </c>
      <c r="F41" s="6">
        <f t="shared" si="2"/>
        <v>0</v>
      </c>
    </row>
    <row r="42" spans="1:6" ht="12.75">
      <c r="A42" s="39" t="s">
        <v>59</v>
      </c>
      <c r="B42" s="6">
        <v>0</v>
      </c>
      <c r="C42" s="6">
        <v>0</v>
      </c>
      <c r="D42" s="6">
        <v>0</v>
      </c>
      <c r="E42" s="6">
        <v>0</v>
      </c>
      <c r="F42" s="6">
        <f t="shared" si="2"/>
        <v>0</v>
      </c>
    </row>
    <row r="43" spans="1:6" ht="12.75">
      <c r="A43" s="39" t="s">
        <v>60</v>
      </c>
      <c r="B43" s="6">
        <v>0</v>
      </c>
      <c r="C43" s="6">
        <v>0</v>
      </c>
      <c r="D43" s="6">
        <v>0</v>
      </c>
      <c r="E43" s="6">
        <v>0</v>
      </c>
      <c r="F43" s="6">
        <f t="shared" si="2"/>
        <v>0</v>
      </c>
    </row>
    <row r="44" spans="1:6" ht="12.75">
      <c r="A44" s="39" t="s">
        <v>61</v>
      </c>
      <c r="B44" s="6">
        <v>0</v>
      </c>
      <c r="C44" s="6">
        <v>0</v>
      </c>
      <c r="D44" s="6">
        <v>0</v>
      </c>
      <c r="E44" s="6">
        <v>0</v>
      </c>
      <c r="F44" s="6">
        <f t="shared" si="2"/>
        <v>0</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0</v>
      </c>
      <c r="C47" s="6">
        <v>0</v>
      </c>
      <c r="D47" s="6">
        <v>0</v>
      </c>
      <c r="E47" s="6">
        <v>0</v>
      </c>
      <c r="F47" s="6">
        <f t="shared" si="2"/>
        <v>0</v>
      </c>
    </row>
    <row r="48" spans="1:6" ht="12.75">
      <c r="A48" s="39" t="s">
        <v>65</v>
      </c>
      <c r="B48" s="6">
        <v>0</v>
      </c>
      <c r="C48" s="6">
        <v>0</v>
      </c>
      <c r="D48" s="6">
        <v>0</v>
      </c>
      <c r="E48" s="6">
        <v>0</v>
      </c>
      <c r="F48" s="6">
        <f t="shared" si="2"/>
        <v>0</v>
      </c>
    </row>
    <row r="49" spans="1:6" ht="12.75">
      <c r="A49" s="39" t="s">
        <v>66</v>
      </c>
      <c r="B49" s="6">
        <v>0</v>
      </c>
      <c r="C49" s="6">
        <v>0</v>
      </c>
      <c r="D49" s="6">
        <v>0</v>
      </c>
      <c r="E49" s="6">
        <v>0</v>
      </c>
      <c r="F49" s="6">
        <f t="shared" si="2"/>
        <v>0</v>
      </c>
    </row>
    <row r="50" spans="1:6" ht="12.75">
      <c r="A50" s="39" t="s">
        <v>67</v>
      </c>
      <c r="B50" s="6">
        <v>0</v>
      </c>
      <c r="C50" s="6">
        <v>0</v>
      </c>
      <c r="D50" s="6">
        <v>0</v>
      </c>
      <c r="E50" s="6">
        <v>0</v>
      </c>
      <c r="F50" s="6">
        <f t="shared" si="2"/>
        <v>0</v>
      </c>
    </row>
    <row r="51" spans="1:6" ht="12.75">
      <c r="A51" s="39" t="s">
        <v>68</v>
      </c>
      <c r="B51" s="6">
        <v>0</v>
      </c>
      <c r="C51" s="6">
        <v>0</v>
      </c>
      <c r="D51" s="6">
        <v>0</v>
      </c>
      <c r="E51" s="6">
        <v>0</v>
      </c>
      <c r="F51" s="6">
        <f t="shared" si="2"/>
        <v>0</v>
      </c>
    </row>
    <row r="52" spans="1:6" ht="12.75">
      <c r="A52" s="39" t="s">
        <v>69</v>
      </c>
      <c r="B52" s="6">
        <v>0</v>
      </c>
      <c r="C52" s="6">
        <v>0</v>
      </c>
      <c r="D52" s="6">
        <v>0</v>
      </c>
      <c r="E52" s="6">
        <v>0</v>
      </c>
      <c r="F52" s="6">
        <f t="shared" si="2"/>
        <v>0</v>
      </c>
    </row>
    <row r="53" spans="1:6" ht="12.75">
      <c r="A53" s="39" t="s">
        <v>70</v>
      </c>
      <c r="B53" s="6">
        <v>0</v>
      </c>
      <c r="C53" s="6">
        <v>0</v>
      </c>
      <c r="D53" s="6">
        <v>0</v>
      </c>
      <c r="E53" s="6">
        <v>0</v>
      </c>
      <c r="F53" s="6">
        <f t="shared" si="2"/>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240866.00306855465</v>
      </c>
      <c r="C60" s="6">
        <f>SUM(C6:C58)</f>
        <v>4438197.542971801</v>
      </c>
      <c r="D60" s="6">
        <f>SUM(D6:D58)</f>
        <v>116899.9006263115</v>
      </c>
      <c r="E60" s="6">
        <f>SUM(E6:E58)</f>
        <v>0</v>
      </c>
      <c r="F60" s="6">
        <f>SUM(F6:F58)</f>
        <v>4795963.446666666</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Italic"American Educators Life Insurance Company&amp;R&amp;"Geneva,Bold"UNAUDITED
© NOLHGA</oddHeader>
    <oddFooter>&amp;L&amp;B&amp;IFor member company and associations use only.  The data utilizes estimates and excludes many costs incurred directly by the State Guaranty Associations.  It May NOT be utilized in protesting actual assessments made by State Guaranty Associaitons.</oddFooter>
  </headerFooter>
</worksheet>
</file>

<file path=xl/worksheets/sheet30.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15.625" style="7" customWidth="1"/>
    <col min="2" max="2" width="13.125" style="7" customWidth="1"/>
    <col min="3" max="3" width="11.625" style="7" customWidth="1"/>
    <col min="4" max="4" width="8.125" style="7" customWidth="1"/>
    <col min="5" max="5" width="14.50390625" style="7" customWidth="1"/>
    <col min="6" max="6" width="12.125" style="7" customWidth="1"/>
    <col min="7" max="7" width="2.625" style="7" customWidth="1"/>
    <col min="8" max="8" width="28.125" style="7" customWidth="1"/>
    <col min="9" max="9" width="14.50390625" style="8" customWidth="1"/>
    <col min="10" max="16384" width="10.625" style="7" customWidth="1"/>
  </cols>
  <sheetData>
    <row r="1" spans="1:6" ht="12.75">
      <c r="A1" s="130" t="s">
        <v>266</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200121.33192511596</v>
      </c>
      <c r="C6" s="6">
        <v>18367.54808847575</v>
      </c>
      <c r="D6" s="6">
        <v>0</v>
      </c>
      <c r="E6" s="6">
        <v>0</v>
      </c>
      <c r="F6" s="6">
        <f aca="true" t="shared" si="0" ref="F6:F53">SUM(B6:E6)</f>
        <v>218488.8800135917</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8398.408219811226</v>
      </c>
      <c r="C9" s="6">
        <v>4898.443455985268</v>
      </c>
      <c r="D9" s="6">
        <v>0</v>
      </c>
      <c r="E9" s="6">
        <v>0</v>
      </c>
      <c r="F9" s="6">
        <f t="shared" si="0"/>
        <v>13296.851675796494</v>
      </c>
      <c r="H9" s="7" t="s">
        <v>0</v>
      </c>
      <c r="I9" s="8" t="s">
        <v>0</v>
      </c>
    </row>
    <row r="10" spans="1:9" ht="12.75">
      <c r="A10" s="39" t="s">
        <v>12</v>
      </c>
      <c r="B10" s="6">
        <v>0</v>
      </c>
      <c r="C10" s="6">
        <v>0</v>
      </c>
      <c r="D10" s="6">
        <v>0</v>
      </c>
      <c r="E10" s="6">
        <v>0</v>
      </c>
      <c r="F10" s="6">
        <f t="shared" si="0"/>
        <v>0</v>
      </c>
      <c r="H10" s="7" t="s">
        <v>13</v>
      </c>
      <c r="I10" s="8">
        <v>48171105</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0</v>
      </c>
    </row>
    <row r="14" spans="1:9" ht="12.75">
      <c r="A14" s="39" t="s">
        <v>20</v>
      </c>
      <c r="B14" s="6">
        <v>0</v>
      </c>
      <c r="C14" s="6">
        <v>0</v>
      </c>
      <c r="D14" s="6">
        <v>0</v>
      </c>
      <c r="E14" s="6">
        <v>0</v>
      </c>
      <c r="F14" s="6">
        <f t="shared" si="0"/>
        <v>0</v>
      </c>
      <c r="H14" s="7" t="s">
        <v>21</v>
      </c>
      <c r="I14" s="8">
        <v>0</v>
      </c>
    </row>
    <row r="15" spans="1:9" ht="12.75">
      <c r="A15" s="39" t="s">
        <v>22</v>
      </c>
      <c r="B15" s="6">
        <v>57788.71380887411</v>
      </c>
      <c r="C15" s="6">
        <v>16876.48343209342</v>
      </c>
      <c r="D15" s="6">
        <v>0</v>
      </c>
      <c r="E15" s="6">
        <v>0</v>
      </c>
      <c r="F15" s="6">
        <f t="shared" si="0"/>
        <v>74665.19724096754</v>
      </c>
      <c r="H15" s="7" t="s">
        <v>23</v>
      </c>
      <c r="I15" s="8">
        <v>824722.8515496798</v>
      </c>
    </row>
    <row r="16" spans="1:6" ht="12.75">
      <c r="A16" s="39" t="s">
        <v>24</v>
      </c>
      <c r="B16" s="6">
        <v>23046.369024676183</v>
      </c>
      <c r="C16" s="6">
        <v>9958.37405887115</v>
      </c>
      <c r="D16" s="6">
        <v>0</v>
      </c>
      <c r="E16" s="6">
        <v>0</v>
      </c>
      <c r="F16" s="6">
        <f t="shared" si="0"/>
        <v>33004.743083547335</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33000045</v>
      </c>
    </row>
    <row r="19" spans="1:9" ht="12.75">
      <c r="A19" s="39" t="s">
        <v>29</v>
      </c>
      <c r="B19" s="6">
        <v>41079.10042857799</v>
      </c>
      <c r="C19" s="6">
        <v>25757.19993064781</v>
      </c>
      <c r="D19" s="6">
        <v>0</v>
      </c>
      <c r="E19" s="6">
        <v>0</v>
      </c>
      <c r="F19" s="6">
        <f t="shared" si="0"/>
        <v>66836.3003592258</v>
      </c>
      <c r="H19" s="7" t="s">
        <v>30</v>
      </c>
      <c r="I19" s="8">
        <v>0</v>
      </c>
    </row>
    <row r="20" spans="1:9" ht="12.75">
      <c r="A20" s="39" t="s">
        <v>31</v>
      </c>
      <c r="B20" s="6">
        <v>0</v>
      </c>
      <c r="C20" s="6">
        <v>0</v>
      </c>
      <c r="D20" s="6">
        <v>0</v>
      </c>
      <c r="E20" s="6">
        <v>0</v>
      </c>
      <c r="F20" s="6">
        <f t="shared" si="0"/>
        <v>0</v>
      </c>
      <c r="H20" s="7" t="s">
        <v>32</v>
      </c>
      <c r="I20" s="8" t="s">
        <v>0</v>
      </c>
    </row>
    <row r="21" spans="1:9" ht="12.75">
      <c r="A21" s="39" t="s">
        <v>33</v>
      </c>
      <c r="B21" s="6">
        <v>0</v>
      </c>
      <c r="C21" s="6">
        <v>0</v>
      </c>
      <c r="D21" s="6">
        <v>0</v>
      </c>
      <c r="E21" s="6">
        <v>0</v>
      </c>
      <c r="F21" s="6">
        <f t="shared" si="0"/>
        <v>0</v>
      </c>
      <c r="H21" s="7" t="s">
        <v>34</v>
      </c>
      <c r="I21" s="8">
        <v>4401769</v>
      </c>
    </row>
    <row r="22" spans="1:9" ht="12.75">
      <c r="A22" s="39" t="s">
        <v>35</v>
      </c>
      <c r="B22" s="6">
        <v>0</v>
      </c>
      <c r="C22" s="6">
        <v>0</v>
      </c>
      <c r="D22" s="6">
        <v>0</v>
      </c>
      <c r="E22" s="6">
        <v>0</v>
      </c>
      <c r="F22" s="6">
        <f t="shared" si="0"/>
        <v>0</v>
      </c>
      <c r="H22" s="7" t="s">
        <v>36</v>
      </c>
      <c r="I22" s="8" t="s">
        <v>0</v>
      </c>
    </row>
    <row r="23" spans="1:9" ht="12.75">
      <c r="A23" s="39" t="s">
        <v>37</v>
      </c>
      <c r="B23" s="6">
        <v>381849.27781825204</v>
      </c>
      <c r="C23" s="6">
        <v>69171.40450340867</v>
      </c>
      <c r="D23" s="6">
        <v>0</v>
      </c>
      <c r="E23" s="6">
        <v>0</v>
      </c>
      <c r="F23" s="6">
        <f t="shared" si="0"/>
        <v>451020.6823216607</v>
      </c>
      <c r="H23" s="7" t="s">
        <v>38</v>
      </c>
      <c r="I23" s="8">
        <v>0</v>
      </c>
    </row>
    <row r="24" spans="1:6" ht="12.75">
      <c r="A24" s="39" t="s">
        <v>39</v>
      </c>
      <c r="B24" s="6">
        <v>25672.150033280155</v>
      </c>
      <c r="C24" s="6">
        <v>3723.8936075281413</v>
      </c>
      <c r="D24" s="6">
        <v>0</v>
      </c>
      <c r="E24" s="6">
        <v>0</v>
      </c>
      <c r="F24" s="6">
        <f t="shared" si="0"/>
        <v>29396.043640808297</v>
      </c>
    </row>
    <row r="25" spans="1:9" ht="12.75">
      <c r="A25" s="39" t="s">
        <v>40</v>
      </c>
      <c r="B25" s="6">
        <v>0</v>
      </c>
      <c r="C25" s="6">
        <v>0</v>
      </c>
      <c r="D25" s="6">
        <v>0</v>
      </c>
      <c r="E25" s="6">
        <v>0</v>
      </c>
      <c r="F25" s="6">
        <f t="shared" si="0"/>
        <v>0</v>
      </c>
      <c r="H25" s="7" t="s">
        <v>41</v>
      </c>
      <c r="I25" s="8">
        <f>SUM(I10:I15)-SUM(I18:I23)</f>
        <v>11594013.851549678</v>
      </c>
    </row>
    <row r="26" spans="1:9" ht="12.75">
      <c r="A26" s="39" t="s">
        <v>42</v>
      </c>
      <c r="B26" s="6">
        <v>0</v>
      </c>
      <c r="C26" s="6">
        <v>0</v>
      </c>
      <c r="D26" s="6">
        <v>0</v>
      </c>
      <c r="E26" s="6">
        <v>0</v>
      </c>
      <c r="F26" s="6">
        <f t="shared" si="0"/>
        <v>0</v>
      </c>
      <c r="H26" s="7" t="s">
        <v>43</v>
      </c>
      <c r="I26" s="8">
        <f>+F60</f>
        <v>11594013.851549681</v>
      </c>
    </row>
    <row r="27" spans="1:9" ht="12.75">
      <c r="A27" s="39" t="s">
        <v>44</v>
      </c>
      <c r="B27" s="6">
        <v>0</v>
      </c>
      <c r="C27" s="6">
        <v>0</v>
      </c>
      <c r="D27" s="6">
        <v>0</v>
      </c>
      <c r="E27" s="6">
        <v>0</v>
      </c>
      <c r="F27" s="6">
        <f t="shared" si="0"/>
        <v>0</v>
      </c>
      <c r="I27" s="6" t="s">
        <v>0</v>
      </c>
    </row>
    <row r="28" spans="1:9" ht="12.75">
      <c r="A28" s="39" t="s">
        <v>45</v>
      </c>
      <c r="B28" s="6">
        <v>0</v>
      </c>
      <c r="C28" s="6">
        <v>0</v>
      </c>
      <c r="D28" s="6">
        <v>0</v>
      </c>
      <c r="E28" s="6">
        <v>0</v>
      </c>
      <c r="F28" s="6">
        <f t="shared" si="0"/>
        <v>0</v>
      </c>
      <c r="I28" s="6"/>
    </row>
    <row r="29" spans="1:6" ht="12.75">
      <c r="A29" s="39" t="s">
        <v>46</v>
      </c>
      <c r="B29" s="6">
        <v>0</v>
      </c>
      <c r="C29" s="6">
        <v>0</v>
      </c>
      <c r="D29" s="6">
        <v>0</v>
      </c>
      <c r="E29" s="6">
        <v>0</v>
      </c>
      <c r="F29" s="6">
        <f t="shared" si="0"/>
        <v>0</v>
      </c>
    </row>
    <row r="30" spans="1:6" ht="12.75">
      <c r="A30" s="39" t="s">
        <v>47</v>
      </c>
      <c r="B30" s="6">
        <v>93860.63610255376</v>
      </c>
      <c r="C30" s="6">
        <v>105195.95723399747</v>
      </c>
      <c r="D30" s="6">
        <v>0</v>
      </c>
      <c r="E30" s="6">
        <v>0</v>
      </c>
      <c r="F30" s="6">
        <f t="shared" si="0"/>
        <v>199056.59333655122</v>
      </c>
    </row>
    <row r="31" spans="1:6" ht="12.75">
      <c r="A31" s="39" t="s">
        <v>48</v>
      </c>
      <c r="B31" s="6">
        <v>0</v>
      </c>
      <c r="C31" s="6">
        <v>0</v>
      </c>
      <c r="D31" s="6">
        <v>0</v>
      </c>
      <c r="E31" s="6">
        <v>0</v>
      </c>
      <c r="F31" s="6">
        <f t="shared" si="0"/>
        <v>0</v>
      </c>
    </row>
    <row r="32" spans="1:6" ht="12.75">
      <c r="A32" s="39" t="s">
        <v>49</v>
      </c>
      <c r="B32" s="6">
        <v>0</v>
      </c>
      <c r="C32" s="6">
        <v>0</v>
      </c>
      <c r="D32" s="6">
        <v>0</v>
      </c>
      <c r="E32" s="6">
        <v>0</v>
      </c>
      <c r="F32" s="6">
        <f t="shared" si="0"/>
        <v>0</v>
      </c>
    </row>
    <row r="33" spans="1:6" ht="12.75">
      <c r="A33" s="39" t="s">
        <v>50</v>
      </c>
      <c r="B33" s="6">
        <v>0</v>
      </c>
      <c r="C33" s="6">
        <v>0</v>
      </c>
      <c r="D33" s="6">
        <v>0</v>
      </c>
      <c r="E33" s="6">
        <v>0</v>
      </c>
      <c r="F33" s="6">
        <f t="shared" si="0"/>
        <v>0</v>
      </c>
    </row>
    <row r="34" spans="1:6" ht="12.75">
      <c r="A34" s="39" t="s">
        <v>51</v>
      </c>
      <c r="B34" s="6">
        <v>0</v>
      </c>
      <c r="C34" s="6">
        <v>0</v>
      </c>
      <c r="D34" s="6">
        <v>0</v>
      </c>
      <c r="E34" s="6">
        <v>0</v>
      </c>
      <c r="F34" s="6">
        <f t="shared" si="0"/>
        <v>0</v>
      </c>
    </row>
    <row r="35" spans="1:6" ht="12.75">
      <c r="A35" s="39" t="s">
        <v>52</v>
      </c>
      <c r="B35" s="6">
        <v>0</v>
      </c>
      <c r="C35" s="6">
        <v>0</v>
      </c>
      <c r="D35" s="6">
        <v>0</v>
      </c>
      <c r="E35" s="6">
        <v>0</v>
      </c>
      <c r="F35" s="6">
        <f t="shared" si="0"/>
        <v>0</v>
      </c>
    </row>
    <row r="36" spans="1:6" ht="12.75">
      <c r="A36" s="39" t="s">
        <v>53</v>
      </c>
      <c r="B36" s="6">
        <v>0</v>
      </c>
      <c r="C36" s="6">
        <v>0</v>
      </c>
      <c r="D36" s="6">
        <v>0</v>
      </c>
      <c r="E36" s="6">
        <v>0</v>
      </c>
      <c r="F36" s="6">
        <f t="shared" si="0"/>
        <v>0</v>
      </c>
    </row>
    <row r="37" spans="1:6" ht="12.75">
      <c r="A37" s="39" t="s">
        <v>54</v>
      </c>
      <c r="B37" s="6">
        <v>0</v>
      </c>
      <c r="C37" s="6">
        <v>0</v>
      </c>
      <c r="D37" s="6">
        <v>0</v>
      </c>
      <c r="E37" s="6">
        <v>0</v>
      </c>
      <c r="F37" s="6">
        <f t="shared" si="0"/>
        <v>0</v>
      </c>
    </row>
    <row r="38" spans="1:6" ht="12.75">
      <c r="A38" s="39" t="s">
        <v>55</v>
      </c>
      <c r="B38" s="6">
        <v>0</v>
      </c>
      <c r="C38" s="6">
        <v>0</v>
      </c>
      <c r="D38" s="6">
        <v>0</v>
      </c>
      <c r="E38" s="6">
        <v>0</v>
      </c>
      <c r="F38" s="6">
        <f t="shared" si="0"/>
        <v>0</v>
      </c>
    </row>
    <row r="39" spans="1:6" ht="12.75">
      <c r="A39" s="39" t="s">
        <v>56</v>
      </c>
      <c r="B39" s="6">
        <v>285897.921453825</v>
      </c>
      <c r="C39" s="6">
        <v>113426.41882103206</v>
      </c>
      <c r="D39" s="6">
        <v>0</v>
      </c>
      <c r="E39" s="6">
        <v>0</v>
      </c>
      <c r="F39" s="6">
        <f t="shared" si="0"/>
        <v>399324.34027485707</v>
      </c>
    </row>
    <row r="40" spans="1:6" ht="12.75">
      <c r="A40" s="39" t="s">
        <v>57</v>
      </c>
      <c r="B40" s="6">
        <v>0</v>
      </c>
      <c r="C40" s="6">
        <v>0</v>
      </c>
      <c r="D40" s="6">
        <v>0</v>
      </c>
      <c r="E40" s="6">
        <v>0</v>
      </c>
      <c r="F40" s="6">
        <f t="shared" si="0"/>
        <v>0</v>
      </c>
    </row>
    <row r="41" spans="1:6" ht="12.75">
      <c r="A41" s="39" t="s">
        <v>58</v>
      </c>
      <c r="B41" s="6">
        <v>0</v>
      </c>
      <c r="C41" s="6">
        <v>0</v>
      </c>
      <c r="D41" s="6">
        <v>0</v>
      </c>
      <c r="E41" s="6">
        <v>0</v>
      </c>
      <c r="F41" s="6">
        <f t="shared" si="0"/>
        <v>0</v>
      </c>
    </row>
    <row r="42" spans="1:6" ht="12.75">
      <c r="A42" s="39" t="s">
        <v>59</v>
      </c>
      <c r="B42" s="6">
        <v>4902.749779902618</v>
      </c>
      <c r="C42" s="6">
        <v>2562.2627308230635</v>
      </c>
      <c r="D42" s="6">
        <v>0</v>
      </c>
      <c r="E42" s="6">
        <v>0</v>
      </c>
      <c r="F42" s="6">
        <f t="shared" si="0"/>
        <v>7465.012510725681</v>
      </c>
    </row>
    <row r="43" spans="1:6" ht="12.75">
      <c r="A43" s="39" t="s">
        <v>60</v>
      </c>
      <c r="B43" s="6">
        <v>0</v>
      </c>
      <c r="C43" s="6">
        <v>0</v>
      </c>
      <c r="D43" s="6">
        <v>0</v>
      </c>
      <c r="E43" s="6">
        <v>0</v>
      </c>
      <c r="F43" s="6">
        <f t="shared" si="0"/>
        <v>0</v>
      </c>
    </row>
    <row r="44" spans="1:6" ht="12.75">
      <c r="A44" s="39" t="s">
        <v>61</v>
      </c>
      <c r="B44" s="6">
        <v>0</v>
      </c>
      <c r="C44" s="6">
        <v>0</v>
      </c>
      <c r="D44" s="6">
        <v>0</v>
      </c>
      <c r="E44" s="6">
        <v>0</v>
      </c>
      <c r="F44" s="6">
        <f t="shared" si="0"/>
        <v>0</v>
      </c>
    </row>
    <row r="45" spans="1:6" ht="12.75">
      <c r="A45" s="39" t="s">
        <v>62</v>
      </c>
      <c r="B45" s="6">
        <v>0</v>
      </c>
      <c r="C45" s="6">
        <v>0</v>
      </c>
      <c r="D45" s="6">
        <v>0</v>
      </c>
      <c r="E45" s="6">
        <v>0</v>
      </c>
      <c r="F45" s="6">
        <f t="shared" si="0"/>
        <v>0</v>
      </c>
    </row>
    <row r="46" spans="1:6" ht="12.75">
      <c r="A46" s="39" t="s">
        <v>63</v>
      </c>
      <c r="B46" s="6">
        <v>0</v>
      </c>
      <c r="C46" s="6">
        <v>0</v>
      </c>
      <c r="D46" s="6">
        <v>0</v>
      </c>
      <c r="E46" s="6">
        <v>0</v>
      </c>
      <c r="F46" s="6">
        <f t="shared" si="0"/>
        <v>0</v>
      </c>
    </row>
    <row r="47" spans="1:6" ht="12.75">
      <c r="A47" s="39" t="s">
        <v>64</v>
      </c>
      <c r="B47" s="6">
        <v>4399.986462552042</v>
      </c>
      <c r="C47" s="6">
        <v>2087.4905189352603</v>
      </c>
      <c r="D47" s="6">
        <v>0</v>
      </c>
      <c r="E47" s="6">
        <v>0</v>
      </c>
      <c r="F47" s="6">
        <f t="shared" si="0"/>
        <v>6487.4769814873025</v>
      </c>
    </row>
    <row r="48" spans="1:6" ht="12.75">
      <c r="A48" s="39" t="s">
        <v>65</v>
      </c>
      <c r="B48" s="6">
        <v>0</v>
      </c>
      <c r="C48" s="6">
        <v>0</v>
      </c>
      <c r="D48" s="6">
        <v>0</v>
      </c>
      <c r="E48" s="6">
        <v>0</v>
      </c>
      <c r="F48" s="6">
        <f t="shared" si="0"/>
        <v>0</v>
      </c>
    </row>
    <row r="49" spans="1:6" ht="12.75">
      <c r="A49" s="39" t="s">
        <v>66</v>
      </c>
      <c r="B49" s="6">
        <v>7230426.591909036</v>
      </c>
      <c r="C49" s="6">
        <v>2321821.2880598023</v>
      </c>
      <c r="D49" s="6">
        <v>0</v>
      </c>
      <c r="E49" s="6">
        <v>0</v>
      </c>
      <c r="F49" s="6">
        <f t="shared" si="0"/>
        <v>9552247.879968839</v>
      </c>
    </row>
    <row r="50" spans="1:6" ht="12.75">
      <c r="A50" s="39" t="s">
        <v>67</v>
      </c>
      <c r="B50" s="6">
        <v>0</v>
      </c>
      <c r="C50" s="6">
        <v>0</v>
      </c>
      <c r="D50" s="6">
        <v>0</v>
      </c>
      <c r="E50" s="6">
        <v>0</v>
      </c>
      <c r="F50" s="6">
        <f t="shared" si="0"/>
        <v>0</v>
      </c>
    </row>
    <row r="51" spans="1:6" ht="12.75">
      <c r="A51" s="39" t="s">
        <v>68</v>
      </c>
      <c r="B51" s="6">
        <v>0</v>
      </c>
      <c r="C51" s="6">
        <v>0</v>
      </c>
      <c r="D51" s="6">
        <v>0</v>
      </c>
      <c r="E51" s="6">
        <v>0</v>
      </c>
      <c r="F51" s="6">
        <f t="shared" si="0"/>
        <v>0</v>
      </c>
    </row>
    <row r="52" spans="1:6" ht="12.75">
      <c r="A52" s="39" t="s">
        <v>69</v>
      </c>
      <c r="B52" s="6">
        <v>0</v>
      </c>
      <c r="C52" s="6">
        <v>0</v>
      </c>
      <c r="D52" s="6">
        <v>0</v>
      </c>
      <c r="E52" s="6">
        <v>0</v>
      </c>
      <c r="F52" s="6">
        <f t="shared" si="0"/>
        <v>0</v>
      </c>
    </row>
    <row r="53" spans="1:6" ht="12.75">
      <c r="A53" s="39" t="s">
        <v>70</v>
      </c>
      <c r="B53" s="6">
        <v>220737.85767942757</v>
      </c>
      <c r="C53" s="6">
        <v>68387.65355045102</v>
      </c>
      <c r="D53" s="6">
        <v>0</v>
      </c>
      <c r="E53" s="6">
        <v>0</v>
      </c>
      <c r="F53" s="6">
        <f t="shared" si="0"/>
        <v>289125.5112298786</v>
      </c>
    </row>
    <row r="54" spans="1:6" ht="12.75">
      <c r="A54" s="39" t="s">
        <v>71</v>
      </c>
      <c r="B54" s="6">
        <v>0</v>
      </c>
      <c r="C54" s="6">
        <v>0</v>
      </c>
      <c r="D54" s="6">
        <v>0</v>
      </c>
      <c r="E54" s="6">
        <v>0</v>
      </c>
      <c r="F54" s="6">
        <f>SUM(B54:E54)</f>
        <v>0</v>
      </c>
    </row>
    <row r="55" spans="1:6" ht="12.75">
      <c r="A55" s="39" t="s">
        <v>72</v>
      </c>
      <c r="B55" s="6">
        <v>131798.27323342516</v>
      </c>
      <c r="C55" s="6">
        <v>121800.06567831853</v>
      </c>
      <c r="D55" s="6">
        <v>0</v>
      </c>
      <c r="E55" s="6">
        <v>0</v>
      </c>
      <c r="F55" s="6">
        <f>SUM(B55:E55)</f>
        <v>253598.3389117437</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8709979.367879309</v>
      </c>
      <c r="C60" s="6">
        <f>SUM(C6:C58)</f>
        <v>2884034.48367037</v>
      </c>
      <c r="D60" s="6">
        <f>SUM(D6:D58)</f>
        <v>0</v>
      </c>
      <c r="E60" s="6">
        <f>SUM(E6:E58)</f>
        <v>0</v>
      </c>
      <c r="F60" s="6">
        <f>SUM(F6:F58)</f>
        <v>11594013.851549681</v>
      </c>
    </row>
    <row r="61" spans="2:9" ht="13.5" thickBot="1">
      <c r="B61" s="9"/>
      <c r="C61" s="9"/>
      <c r="D61" s="9"/>
      <c r="E61" s="9"/>
      <c r="F61" s="9"/>
      <c r="G61" s="10"/>
      <c r="H61" s="10"/>
      <c r="I61" s="9"/>
    </row>
    <row r="62" ht="12.75">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Italic"Franklin American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1.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B6" sqref="B6"/>
    </sheetView>
  </sheetViews>
  <sheetFormatPr defaultColWidth="9.00390625" defaultRowHeight="12.75"/>
  <cols>
    <col min="1" max="1" width="15.625" style="7" bestFit="1" customWidth="1"/>
    <col min="2" max="2" width="11.00390625" style="7" bestFit="1" customWidth="1"/>
    <col min="3" max="3" width="11.625" style="7" bestFit="1" customWidth="1"/>
    <col min="4" max="4" width="11.00390625" style="7" bestFit="1"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s="130" t="s">
        <v>118</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43665.37773675898</v>
      </c>
      <c r="C6" s="6">
        <v>0</v>
      </c>
      <c r="D6" s="6">
        <v>7779.875233761809</v>
      </c>
      <c r="E6" s="6">
        <v>0</v>
      </c>
      <c r="F6" s="6">
        <f aca="true" t="shared" si="0" ref="F6:F21">SUM(B6:E6)</f>
        <v>51445.252970520785</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5527856</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5896.337738963392</v>
      </c>
      <c r="C13" s="6">
        <v>0</v>
      </c>
      <c r="D13" s="6">
        <v>0</v>
      </c>
      <c r="E13" s="6">
        <v>0</v>
      </c>
      <c r="F13" s="6">
        <f t="shared" si="0"/>
        <v>5896.337738963392</v>
      </c>
      <c r="H13" s="7" t="s">
        <v>19</v>
      </c>
      <c r="I13" s="8">
        <v>0</v>
      </c>
    </row>
    <row r="14" spans="1:9" ht="12.75">
      <c r="A14" s="39" t="s">
        <v>20</v>
      </c>
      <c r="B14" s="6">
        <v>0</v>
      </c>
      <c r="C14" s="6">
        <v>0</v>
      </c>
      <c r="D14" s="6">
        <v>0</v>
      </c>
      <c r="E14" s="6">
        <v>0</v>
      </c>
      <c r="F14" s="6">
        <f t="shared" si="0"/>
        <v>0</v>
      </c>
      <c r="H14" s="7" t="s">
        <v>21</v>
      </c>
      <c r="I14" s="8">
        <v>0</v>
      </c>
    </row>
    <row r="15" spans="1:9" ht="12.75">
      <c r="A15" s="39" t="s">
        <v>22</v>
      </c>
      <c r="B15" s="6">
        <v>825079.1658581574</v>
      </c>
      <c r="C15" s="6">
        <v>107582.78993262108</v>
      </c>
      <c r="D15" s="6">
        <v>987668.0882111932</v>
      </c>
      <c r="E15" s="6">
        <v>0</v>
      </c>
      <c r="F15" s="6">
        <f t="shared" si="0"/>
        <v>1920330.0440019718</v>
      </c>
      <c r="H15" s="7" t="s">
        <v>23</v>
      </c>
      <c r="I15" s="8">
        <v>312634.88</v>
      </c>
    </row>
    <row r="16" spans="1:6" ht="12.75">
      <c r="A16" s="39" t="s">
        <v>24</v>
      </c>
      <c r="B16" s="6">
        <v>183659.3287469181</v>
      </c>
      <c r="C16" s="6">
        <v>75904.53113609932</v>
      </c>
      <c r="D16" s="6">
        <v>82513.47211331033</v>
      </c>
      <c r="E16" s="6">
        <v>0</v>
      </c>
      <c r="F16" s="6">
        <f t="shared" si="0"/>
        <v>342077.33199632773</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858110</v>
      </c>
    </row>
    <row r="19" spans="1:9" ht="12.75">
      <c r="A19" s="39" t="s">
        <v>29</v>
      </c>
      <c r="B19" s="6">
        <v>0</v>
      </c>
      <c r="C19" s="6">
        <v>0</v>
      </c>
      <c r="D19" s="6">
        <v>0</v>
      </c>
      <c r="E19" s="6">
        <v>0</v>
      </c>
      <c r="F19" s="6">
        <f t="shared" si="0"/>
        <v>0</v>
      </c>
      <c r="H19" s="7" t="s">
        <v>30</v>
      </c>
      <c r="I19" s="8">
        <v>-321160</v>
      </c>
    </row>
    <row r="20" spans="1:9" ht="12.75">
      <c r="A20" s="39" t="s">
        <v>31</v>
      </c>
      <c r="B20" s="6">
        <v>73537.02172686886</v>
      </c>
      <c r="C20" s="6">
        <v>0</v>
      </c>
      <c r="D20" s="6">
        <v>28732.760853720145</v>
      </c>
      <c r="E20" s="6">
        <v>0</v>
      </c>
      <c r="F20" s="6">
        <f t="shared" si="0"/>
        <v>102269.782580589</v>
      </c>
      <c r="H20" s="7" t="s">
        <v>32</v>
      </c>
      <c r="I20" s="8" t="s">
        <v>0</v>
      </c>
    </row>
    <row r="21" spans="1:9" ht="12.75">
      <c r="A21" s="39" t="s">
        <v>33</v>
      </c>
      <c r="B21" s="6">
        <v>0</v>
      </c>
      <c r="C21" s="6">
        <v>0</v>
      </c>
      <c r="D21" s="6">
        <v>0</v>
      </c>
      <c r="E21" s="6">
        <v>0</v>
      </c>
      <c r="F21" s="6">
        <f t="shared" si="0"/>
        <v>0</v>
      </c>
      <c r="H21" s="7" t="s">
        <v>34</v>
      </c>
      <c r="I21" s="8">
        <v>418260</v>
      </c>
    </row>
    <row r="22" spans="1:9" ht="12.75">
      <c r="A22" s="39" t="s">
        <v>35</v>
      </c>
      <c r="B22" s="6">
        <v>0</v>
      </c>
      <c r="C22" s="6">
        <v>0</v>
      </c>
      <c r="D22" s="6">
        <v>0</v>
      </c>
      <c r="E22" s="6">
        <v>0</v>
      </c>
      <c r="F22" s="6">
        <f aca="true" t="shared" si="1" ref="F22:F37">SUM(B22:E22)</f>
        <v>0</v>
      </c>
      <c r="H22" s="7" t="s">
        <v>36</v>
      </c>
      <c r="I22" s="8" t="s">
        <v>0</v>
      </c>
    </row>
    <row r="23" spans="1:9" ht="12.75">
      <c r="A23" s="39" t="s">
        <v>37</v>
      </c>
      <c r="B23" s="6">
        <v>0</v>
      </c>
      <c r="C23" s="6">
        <v>0</v>
      </c>
      <c r="D23" s="6">
        <v>21947.538715623297</v>
      </c>
      <c r="E23" s="6">
        <v>0</v>
      </c>
      <c r="F23" s="6">
        <f t="shared" si="1"/>
        <v>21947.538715623297</v>
      </c>
      <c r="H23" s="7" t="s">
        <v>38</v>
      </c>
      <c r="I23" s="8">
        <v>0</v>
      </c>
    </row>
    <row r="24" spans="1:6" ht="12.75">
      <c r="A24" s="39" t="s">
        <v>39</v>
      </c>
      <c r="B24" s="6">
        <v>0</v>
      </c>
      <c r="C24" s="6">
        <v>0</v>
      </c>
      <c r="D24" s="6">
        <v>0</v>
      </c>
      <c r="E24" s="6">
        <v>0</v>
      </c>
      <c r="F24" s="6">
        <f t="shared" si="1"/>
        <v>0</v>
      </c>
    </row>
    <row r="25" spans="1:9" ht="12.75">
      <c r="A25" s="39" t="s">
        <v>40</v>
      </c>
      <c r="B25" s="6">
        <v>0</v>
      </c>
      <c r="C25" s="6">
        <v>0</v>
      </c>
      <c r="D25" s="6">
        <v>0</v>
      </c>
      <c r="E25" s="6">
        <v>0</v>
      </c>
      <c r="F25" s="6">
        <f t="shared" si="1"/>
        <v>0</v>
      </c>
      <c r="H25" s="7" t="s">
        <v>41</v>
      </c>
      <c r="I25" s="8">
        <f>SUM(I10:I15)-SUM(I18:I23)</f>
        <v>4885280.88</v>
      </c>
    </row>
    <row r="26" spans="1:9" ht="12.75">
      <c r="A26" s="39" t="s">
        <v>42</v>
      </c>
      <c r="B26" s="6">
        <v>71991.08936443363</v>
      </c>
      <c r="C26" s="6">
        <v>0</v>
      </c>
      <c r="D26" s="6">
        <v>1655.9745416548756</v>
      </c>
      <c r="E26" s="6">
        <v>0</v>
      </c>
      <c r="F26" s="6">
        <f t="shared" si="1"/>
        <v>73647.0639060885</v>
      </c>
      <c r="H26" s="7" t="s">
        <v>43</v>
      </c>
      <c r="I26" s="8">
        <f>+F60</f>
        <v>4885280.88</v>
      </c>
    </row>
    <row r="27" spans="1:6" ht="12.75">
      <c r="A27" s="39" t="s">
        <v>44</v>
      </c>
      <c r="B27" s="6">
        <v>0</v>
      </c>
      <c r="C27" s="6">
        <v>0</v>
      </c>
      <c r="D27" s="6">
        <v>0</v>
      </c>
      <c r="E27" s="6">
        <v>0</v>
      </c>
      <c r="F27" s="6">
        <f t="shared" si="1"/>
        <v>0</v>
      </c>
    </row>
    <row r="28" spans="1:6" ht="12.75">
      <c r="A28" s="39" t="s">
        <v>45</v>
      </c>
      <c r="B28" s="6">
        <v>0</v>
      </c>
      <c r="C28" s="6">
        <v>0</v>
      </c>
      <c r="D28" s="6">
        <v>0</v>
      </c>
      <c r="E28" s="6">
        <v>0</v>
      </c>
      <c r="F28" s="6">
        <f t="shared" si="1"/>
        <v>0</v>
      </c>
    </row>
    <row r="29" spans="1:9" ht="12.75">
      <c r="A29" s="39" t="s">
        <v>46</v>
      </c>
      <c r="B29" s="6">
        <v>0</v>
      </c>
      <c r="C29" s="6">
        <v>0</v>
      </c>
      <c r="D29" s="6">
        <v>0</v>
      </c>
      <c r="E29" s="6">
        <v>0</v>
      </c>
      <c r="F29" s="6">
        <f t="shared" si="1"/>
        <v>0</v>
      </c>
      <c r="I29" s="6"/>
    </row>
    <row r="30" spans="1:6" ht="12.75">
      <c r="A30" s="39" t="s">
        <v>47</v>
      </c>
      <c r="B30" s="6">
        <v>0</v>
      </c>
      <c r="C30" s="6">
        <v>0</v>
      </c>
      <c r="D30" s="6">
        <v>0</v>
      </c>
      <c r="E30" s="6">
        <v>0</v>
      </c>
      <c r="F30" s="6">
        <f t="shared" si="1"/>
        <v>0</v>
      </c>
    </row>
    <row r="31" spans="1:9" ht="12.75">
      <c r="A31" s="39" t="s">
        <v>48</v>
      </c>
      <c r="B31" s="6">
        <v>42922.86011969437</v>
      </c>
      <c r="C31" s="6">
        <v>6998.896272503929</v>
      </c>
      <c r="D31" s="6">
        <v>7467.910997527471</v>
      </c>
      <c r="E31" s="6">
        <v>0</v>
      </c>
      <c r="F31" s="6">
        <f t="shared" si="1"/>
        <v>57389.66738972577</v>
      </c>
      <c r="I31" s="6"/>
    </row>
    <row r="32" spans="1:6" ht="12.75">
      <c r="A32" s="39" t="s">
        <v>49</v>
      </c>
      <c r="B32" s="6">
        <v>0</v>
      </c>
      <c r="C32" s="6">
        <v>0</v>
      </c>
      <c r="D32" s="6">
        <v>0</v>
      </c>
      <c r="E32" s="6">
        <v>0</v>
      </c>
      <c r="F32" s="6">
        <f t="shared" si="1"/>
        <v>0</v>
      </c>
    </row>
    <row r="33" spans="1:6" ht="12.75">
      <c r="A33" s="39" t="s">
        <v>50</v>
      </c>
      <c r="B33" s="6">
        <v>0</v>
      </c>
      <c r="C33" s="6">
        <v>0</v>
      </c>
      <c r="D33" s="6">
        <v>0</v>
      </c>
      <c r="E33" s="6">
        <v>0</v>
      </c>
      <c r="F33" s="6">
        <f t="shared" si="1"/>
        <v>0</v>
      </c>
    </row>
    <row r="34" spans="1:6" ht="12.75">
      <c r="A34" s="39" t="s">
        <v>51</v>
      </c>
      <c r="B34" s="6">
        <v>0</v>
      </c>
      <c r="C34" s="6">
        <v>0</v>
      </c>
      <c r="D34" s="6">
        <v>0</v>
      </c>
      <c r="E34" s="6">
        <v>0</v>
      </c>
      <c r="F34" s="6">
        <f t="shared" si="1"/>
        <v>0</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0</v>
      </c>
      <c r="C37" s="6">
        <v>0</v>
      </c>
      <c r="D37" s="6">
        <v>0</v>
      </c>
      <c r="E37" s="6">
        <v>0</v>
      </c>
      <c r="F37" s="6">
        <f t="shared" si="1"/>
        <v>0</v>
      </c>
    </row>
    <row r="38" spans="1:6" ht="12.75">
      <c r="A38" s="39" t="s">
        <v>55</v>
      </c>
      <c r="B38" s="6">
        <v>0</v>
      </c>
      <c r="C38" s="6">
        <v>0</v>
      </c>
      <c r="D38" s="6">
        <v>0</v>
      </c>
      <c r="E38" s="6">
        <v>0</v>
      </c>
      <c r="F38" s="6">
        <f aca="true" t="shared" si="2" ref="F38:F53">SUM(B38:E38)</f>
        <v>0</v>
      </c>
    </row>
    <row r="39" spans="1:6" ht="12.75">
      <c r="A39" s="39" t="s">
        <v>56</v>
      </c>
      <c r="B39" s="6">
        <v>346304.8747455718</v>
      </c>
      <c r="C39" s="6">
        <v>0</v>
      </c>
      <c r="D39" s="6">
        <v>0</v>
      </c>
      <c r="E39" s="6">
        <v>0</v>
      </c>
      <c r="F39" s="6">
        <f t="shared" si="2"/>
        <v>346304.8747455718</v>
      </c>
    </row>
    <row r="40" spans="1:6" ht="12.75">
      <c r="A40" s="39" t="s">
        <v>57</v>
      </c>
      <c r="B40" s="6">
        <v>0</v>
      </c>
      <c r="C40" s="6">
        <v>0</v>
      </c>
      <c r="D40" s="6">
        <v>0</v>
      </c>
      <c r="E40" s="6">
        <v>0</v>
      </c>
      <c r="F40" s="6">
        <f t="shared" si="2"/>
        <v>0</v>
      </c>
    </row>
    <row r="41" spans="1:6" ht="12.75">
      <c r="A41" s="39" t="s">
        <v>58</v>
      </c>
      <c r="B41" s="6">
        <v>0</v>
      </c>
      <c r="C41" s="6">
        <v>0</v>
      </c>
      <c r="D41" s="6">
        <v>0</v>
      </c>
      <c r="E41" s="6">
        <v>0</v>
      </c>
      <c r="F41" s="6">
        <f t="shared" si="2"/>
        <v>0</v>
      </c>
    </row>
    <row r="42" spans="1:6" ht="12.75">
      <c r="A42" s="39" t="s">
        <v>59</v>
      </c>
      <c r="B42" s="6">
        <v>12932.626984988561</v>
      </c>
      <c r="C42" s="6">
        <v>702.9879021992956</v>
      </c>
      <c r="D42" s="6">
        <v>1069.439042707439</v>
      </c>
      <c r="E42" s="6">
        <v>0</v>
      </c>
      <c r="F42" s="6">
        <f t="shared" si="2"/>
        <v>14705.053929895297</v>
      </c>
    </row>
    <row r="43" spans="1:6" ht="12.75">
      <c r="A43" s="39" t="s">
        <v>60</v>
      </c>
      <c r="B43" s="6">
        <v>0</v>
      </c>
      <c r="C43" s="6">
        <v>0</v>
      </c>
      <c r="D43" s="6">
        <v>0</v>
      </c>
      <c r="E43" s="6">
        <v>0</v>
      </c>
      <c r="F43" s="6">
        <f t="shared" si="2"/>
        <v>0</v>
      </c>
    </row>
    <row r="44" spans="1:6" ht="12.75">
      <c r="A44" s="39" t="s">
        <v>61</v>
      </c>
      <c r="B44" s="6">
        <v>266928.13892535743</v>
      </c>
      <c r="C44" s="6">
        <v>2424.1330548483306</v>
      </c>
      <c r="D44" s="6">
        <v>5827.962015953127</v>
      </c>
      <c r="E44" s="6">
        <v>0</v>
      </c>
      <c r="F44" s="6">
        <f t="shared" si="2"/>
        <v>275180.23399615893</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197301.35385813814</v>
      </c>
      <c r="C47" s="6">
        <v>9650.5922804958</v>
      </c>
      <c r="D47" s="6">
        <v>0</v>
      </c>
      <c r="E47" s="6">
        <v>0</v>
      </c>
      <c r="F47" s="6">
        <f t="shared" si="2"/>
        <v>206951.94613863394</v>
      </c>
    </row>
    <row r="48" spans="1:6" ht="12.75">
      <c r="A48" s="39" t="s">
        <v>65</v>
      </c>
      <c r="B48" s="6">
        <v>0</v>
      </c>
      <c r="C48" s="6">
        <v>0</v>
      </c>
      <c r="D48" s="6">
        <v>0</v>
      </c>
      <c r="E48" s="6">
        <v>0</v>
      </c>
      <c r="F48" s="6">
        <f t="shared" si="2"/>
        <v>0</v>
      </c>
    </row>
    <row r="49" spans="1:6" ht="12.75">
      <c r="A49" s="39" t="s">
        <v>66</v>
      </c>
      <c r="B49" s="6">
        <v>83204.70793811724</v>
      </c>
      <c r="C49" s="6">
        <v>0</v>
      </c>
      <c r="D49" s="6">
        <v>5657.022708427462</v>
      </c>
      <c r="E49" s="6">
        <v>0</v>
      </c>
      <c r="F49" s="6">
        <f t="shared" si="2"/>
        <v>88861.7306465447</v>
      </c>
    </row>
    <row r="50" spans="1:6" ht="12.75">
      <c r="A50" s="39" t="s">
        <v>67</v>
      </c>
      <c r="B50" s="6">
        <v>109782.56514634196</v>
      </c>
      <c r="C50" s="6">
        <v>0</v>
      </c>
      <c r="D50" s="6">
        <v>0</v>
      </c>
      <c r="E50" s="6">
        <v>0</v>
      </c>
      <c r="F50" s="6">
        <f t="shared" si="2"/>
        <v>109782.56514634196</v>
      </c>
    </row>
    <row r="51" spans="1:6" ht="12.75">
      <c r="A51" s="39" t="s">
        <v>68</v>
      </c>
      <c r="B51" s="6">
        <v>0</v>
      </c>
      <c r="C51" s="6">
        <v>0</v>
      </c>
      <c r="D51" s="6">
        <v>0</v>
      </c>
      <c r="E51" s="6">
        <v>0</v>
      </c>
      <c r="F51" s="6">
        <f t="shared" si="2"/>
        <v>0</v>
      </c>
    </row>
    <row r="52" spans="1:6" ht="12.75">
      <c r="A52" s="39" t="s">
        <v>69</v>
      </c>
      <c r="B52" s="6">
        <v>0</v>
      </c>
      <c r="C52" s="6">
        <v>0</v>
      </c>
      <c r="D52" s="6">
        <v>0</v>
      </c>
      <c r="E52" s="6">
        <v>0</v>
      </c>
      <c r="F52" s="6">
        <f t="shared" si="2"/>
        <v>0</v>
      </c>
    </row>
    <row r="53" spans="1:6" ht="12.75">
      <c r="A53" s="39" t="s">
        <v>70</v>
      </c>
      <c r="B53" s="6">
        <v>484681.3125582693</v>
      </c>
      <c r="C53" s="6">
        <v>3746.77594682816</v>
      </c>
      <c r="D53" s="6">
        <v>23344.967554645602</v>
      </c>
      <c r="E53" s="6">
        <v>0</v>
      </c>
      <c r="F53" s="6">
        <f t="shared" si="2"/>
        <v>511773.0560597431</v>
      </c>
    </row>
    <row r="54" spans="1:6" ht="12.75">
      <c r="A54" s="39" t="s">
        <v>71</v>
      </c>
      <c r="B54" s="6">
        <v>0</v>
      </c>
      <c r="C54" s="6">
        <v>0</v>
      </c>
      <c r="D54" s="6">
        <v>0</v>
      </c>
      <c r="E54" s="6">
        <v>0</v>
      </c>
      <c r="F54" s="6">
        <f>SUM(B54:E54)</f>
        <v>0</v>
      </c>
    </row>
    <row r="55" spans="1:6" ht="12.75">
      <c r="A55" s="39" t="s">
        <v>72</v>
      </c>
      <c r="B55" s="6">
        <v>614243.6923266747</v>
      </c>
      <c r="C55" s="6">
        <v>23761.632116739413</v>
      </c>
      <c r="D55" s="6">
        <v>118713.07559388591</v>
      </c>
      <c r="E55" s="6">
        <v>0</v>
      </c>
      <c r="F55" s="6">
        <f>SUM(B55:E55)</f>
        <v>756718.4000373001</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3362130.4537752536</v>
      </c>
      <c r="C60" s="6">
        <f>SUM(C6:C58)</f>
        <v>230772.3386423353</v>
      </c>
      <c r="D60" s="6">
        <f>SUM(D6:D58)</f>
        <v>1292378.0875824105</v>
      </c>
      <c r="E60" s="6">
        <f>SUM(E6:E58)</f>
        <v>0</v>
      </c>
      <c r="F60" s="6">
        <f>SUM(F6:F58)</f>
        <v>4885280.88</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Italic"George Washington Life Insurance Company&amp;R&amp;"Geneva,Bold"UNAUDITED
© NOLHGA</oddHeader>
    <oddFooter>&amp;L&amp;B&amp;IFor member company and association use only.  The data utilizes estimates and excludes many costs incurred directly by the State Guaranty Association.  It MAY NOT be utilized in protesting actual assessments made by State Guaranty Associations.</oddFooter>
  </headerFooter>
</worksheet>
</file>

<file path=xl/worksheets/sheet32.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bestFit="1" customWidth="1"/>
    <col min="2" max="2" width="12.125" style="7" bestFit="1" customWidth="1"/>
    <col min="3" max="3" width="13.375" style="7" bestFit="1" customWidth="1"/>
    <col min="4" max="4" width="6.375" style="7" bestFit="1" customWidth="1"/>
    <col min="5" max="5" width="14.50390625" style="7" bestFit="1" customWidth="1"/>
    <col min="6" max="6" width="13.375" style="7" bestFit="1" customWidth="1"/>
    <col min="7" max="7" width="2.625" style="7" customWidth="1"/>
    <col min="8" max="8" width="28.125" style="7" bestFit="1" customWidth="1"/>
    <col min="9" max="9" width="13.375" style="8" bestFit="1" customWidth="1"/>
    <col min="10" max="16384" width="10.625" style="7" customWidth="1"/>
  </cols>
  <sheetData>
    <row r="1" spans="1:6" ht="12.75">
      <c r="A1" s="130" t="s">
        <v>89</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71566.06677814327</v>
      </c>
      <c r="C6" s="6">
        <v>566095.1446771134</v>
      </c>
      <c r="D6" s="6">
        <v>0</v>
      </c>
      <c r="E6" s="6">
        <v>0</v>
      </c>
      <c r="F6" s="6">
        <f aca="true" t="shared" si="0" ref="F6:F21">SUM(B6:E6)</f>
        <v>637661.2114552567</v>
      </c>
      <c r="H6" s="7" t="s">
        <v>8</v>
      </c>
      <c r="I6" s="8" t="s">
        <v>0</v>
      </c>
    </row>
    <row r="7" spans="1:6" ht="12" customHeight="1">
      <c r="A7" s="39" t="s">
        <v>9</v>
      </c>
      <c r="B7" s="6">
        <v>54101.977632763905</v>
      </c>
      <c r="C7" s="6">
        <v>359611.2315604714</v>
      </c>
      <c r="D7" s="6">
        <v>0</v>
      </c>
      <c r="E7" s="6">
        <v>0</v>
      </c>
      <c r="F7" s="6">
        <f t="shared" si="0"/>
        <v>413713.2091932353</v>
      </c>
    </row>
    <row r="8" spans="1:9" ht="12.75">
      <c r="A8" s="39" t="s">
        <v>10</v>
      </c>
      <c r="B8" s="6">
        <v>651190.2345230115</v>
      </c>
      <c r="C8" s="6">
        <v>1883442.5291774855</v>
      </c>
      <c r="D8" s="6">
        <v>0</v>
      </c>
      <c r="E8" s="6">
        <v>0</v>
      </c>
      <c r="F8" s="6">
        <f t="shared" si="0"/>
        <v>2534632.763700497</v>
      </c>
      <c r="H8" s="7" t="s">
        <v>0</v>
      </c>
      <c r="I8" s="8" t="s">
        <v>0</v>
      </c>
    </row>
    <row r="9" spans="1:9" ht="12.75">
      <c r="A9" s="39" t="s">
        <v>11</v>
      </c>
      <c r="B9" s="6">
        <v>109990.31838567127</v>
      </c>
      <c r="C9" s="6">
        <v>605537.7323364882</v>
      </c>
      <c r="D9" s="6">
        <v>0</v>
      </c>
      <c r="E9" s="6">
        <v>0</v>
      </c>
      <c r="F9" s="6">
        <f t="shared" si="0"/>
        <v>715528.0507221594</v>
      </c>
      <c r="H9" s="7" t="s">
        <v>0</v>
      </c>
      <c r="I9" s="8" t="s">
        <v>0</v>
      </c>
    </row>
    <row r="10" spans="1:9" ht="12.75">
      <c r="A10" s="39" t="s">
        <v>12</v>
      </c>
      <c r="B10" s="6">
        <v>0</v>
      </c>
      <c r="C10" s="6">
        <v>0</v>
      </c>
      <c r="D10" s="6">
        <v>0</v>
      </c>
      <c r="E10" s="6">
        <v>0</v>
      </c>
      <c r="F10" s="6">
        <f t="shared" si="0"/>
        <v>0</v>
      </c>
      <c r="H10" s="7" t="s">
        <v>13</v>
      </c>
      <c r="I10" s="8">
        <v>600117017.6978991</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110143.4593059479</v>
      </c>
      <c r="C13" s="6">
        <v>425258.93694806716</v>
      </c>
      <c r="D13" s="6">
        <v>0</v>
      </c>
      <c r="E13" s="6">
        <v>0</v>
      </c>
      <c r="F13" s="6">
        <f t="shared" si="0"/>
        <v>535402.396254015</v>
      </c>
      <c r="H13" s="7" t="s">
        <v>19</v>
      </c>
      <c r="I13" s="8">
        <v>0</v>
      </c>
    </row>
    <row r="14" spans="1:9" ht="12.75">
      <c r="A14" s="39" t="s">
        <v>20</v>
      </c>
      <c r="B14" s="6">
        <v>0</v>
      </c>
      <c r="C14" s="6">
        <v>0</v>
      </c>
      <c r="D14" s="6">
        <v>0</v>
      </c>
      <c r="E14" s="6">
        <v>0</v>
      </c>
      <c r="F14" s="6">
        <f t="shared" si="0"/>
        <v>0</v>
      </c>
      <c r="H14" s="7" t="s">
        <v>21</v>
      </c>
      <c r="I14" s="8">
        <v>0</v>
      </c>
    </row>
    <row r="15" spans="1:9" ht="12.75">
      <c r="A15" s="39" t="s">
        <v>22</v>
      </c>
      <c r="B15" s="6">
        <v>9104949.292321444</v>
      </c>
      <c r="C15" s="6">
        <v>20990731.021963574</v>
      </c>
      <c r="D15" s="6">
        <v>0</v>
      </c>
      <c r="E15" s="6">
        <v>0</v>
      </c>
      <c r="F15" s="6">
        <f t="shared" si="0"/>
        <v>30095680.314285018</v>
      </c>
      <c r="H15" s="7" t="s">
        <v>23</v>
      </c>
      <c r="I15" s="8">
        <v>4370837.02</v>
      </c>
    </row>
    <row r="16" spans="1:6" ht="12.75">
      <c r="A16" s="39" t="s">
        <v>24</v>
      </c>
      <c r="B16" s="6">
        <v>540549.3936235503</v>
      </c>
      <c r="C16" s="6">
        <v>2060962.791264941</v>
      </c>
      <c r="D16" s="6">
        <v>0</v>
      </c>
      <c r="E16" s="6">
        <v>0</v>
      </c>
      <c r="F16" s="6">
        <f t="shared" si="0"/>
        <v>2601512.1848884914</v>
      </c>
    </row>
    <row r="17" spans="1:8" ht="12.75">
      <c r="A17" s="39" t="s">
        <v>25</v>
      </c>
      <c r="B17" s="6">
        <v>0</v>
      </c>
      <c r="C17" s="6">
        <v>0</v>
      </c>
      <c r="D17" s="6">
        <v>0</v>
      </c>
      <c r="E17" s="6">
        <v>0</v>
      </c>
      <c r="F17" s="6">
        <f t="shared" si="0"/>
        <v>0</v>
      </c>
      <c r="H17" s="7" t="s">
        <v>26</v>
      </c>
    </row>
    <row r="18" spans="1:9" ht="12.75">
      <c r="A18" s="39" t="s">
        <v>27</v>
      </c>
      <c r="B18" s="6">
        <v>100586.17409818566</v>
      </c>
      <c r="C18" s="6">
        <v>746313.8101212797</v>
      </c>
      <c r="D18" s="6">
        <v>0</v>
      </c>
      <c r="E18" s="6">
        <v>0</v>
      </c>
      <c r="F18" s="6">
        <f t="shared" si="0"/>
        <v>846899.9842194653</v>
      </c>
      <c r="H18" s="7" t="s">
        <v>28</v>
      </c>
      <c r="I18" s="8">
        <v>269312048.6978991</v>
      </c>
    </row>
    <row r="19" spans="1:9" ht="12.75">
      <c r="A19" s="39" t="s">
        <v>29</v>
      </c>
      <c r="B19" s="6">
        <v>4083841.0460216235</v>
      </c>
      <c r="C19" s="6">
        <v>13501194.939161174</v>
      </c>
      <c r="D19" s="6">
        <v>0</v>
      </c>
      <c r="E19" s="6">
        <v>0</v>
      </c>
      <c r="F19" s="6">
        <f t="shared" si="0"/>
        <v>17585035.9851828</v>
      </c>
      <c r="H19" s="7" t="s">
        <v>30</v>
      </c>
      <c r="I19" s="8">
        <v>151440725.9999999</v>
      </c>
    </row>
    <row r="20" spans="1:9" ht="12.75">
      <c r="A20" s="39" t="s">
        <v>31</v>
      </c>
      <c r="B20" s="6">
        <v>2452148.6989550493</v>
      </c>
      <c r="C20" s="6">
        <v>6704082.485804513</v>
      </c>
      <c r="D20" s="6">
        <v>0</v>
      </c>
      <c r="E20" s="6">
        <v>0</v>
      </c>
      <c r="F20" s="6">
        <f t="shared" si="0"/>
        <v>9156231.184759563</v>
      </c>
      <c r="H20" s="7" t="s">
        <v>32</v>
      </c>
      <c r="I20" s="8" t="s">
        <v>0</v>
      </c>
    </row>
    <row r="21" spans="1:9" ht="12.75">
      <c r="A21" s="39" t="s">
        <v>33</v>
      </c>
      <c r="B21" s="6">
        <v>2302716.38533121</v>
      </c>
      <c r="C21" s="6">
        <v>4655741.746706471</v>
      </c>
      <c r="D21" s="6">
        <v>0</v>
      </c>
      <c r="E21" s="6">
        <v>0</v>
      </c>
      <c r="F21" s="6">
        <f t="shared" si="0"/>
        <v>6958458.132037681</v>
      </c>
      <c r="H21" s="7" t="s">
        <v>34</v>
      </c>
      <c r="I21" s="8">
        <v>0</v>
      </c>
    </row>
    <row r="22" spans="1:9" ht="12.75">
      <c r="A22" s="39" t="s">
        <v>35</v>
      </c>
      <c r="B22" s="6">
        <v>634853.1554753534</v>
      </c>
      <c r="C22" s="6">
        <v>2680258.7570731486</v>
      </c>
      <c r="D22" s="6">
        <v>0</v>
      </c>
      <c r="E22" s="6">
        <v>0</v>
      </c>
      <c r="F22" s="6">
        <f aca="true" t="shared" si="1" ref="F22:F37">SUM(B22:E22)</f>
        <v>3315111.912548502</v>
      </c>
      <c r="H22" s="7" t="s">
        <v>36</v>
      </c>
      <c r="I22" s="8" t="s">
        <v>0</v>
      </c>
    </row>
    <row r="23" spans="1:9" ht="12.75">
      <c r="A23" s="39" t="s">
        <v>37</v>
      </c>
      <c r="B23" s="6">
        <v>431489.2939594233</v>
      </c>
      <c r="C23" s="6">
        <v>1369641.887495145</v>
      </c>
      <c r="D23" s="6">
        <v>0</v>
      </c>
      <c r="E23" s="6">
        <v>0</v>
      </c>
      <c r="F23" s="6">
        <f t="shared" si="1"/>
        <v>1801131.1814545682</v>
      </c>
      <c r="H23" s="7" t="s">
        <v>38</v>
      </c>
      <c r="I23" s="8">
        <v>2914091</v>
      </c>
    </row>
    <row r="24" spans="1:6" ht="12.75">
      <c r="A24" s="39" t="s">
        <v>39</v>
      </c>
      <c r="B24" s="6">
        <v>0</v>
      </c>
      <c r="C24" s="6">
        <v>0</v>
      </c>
      <c r="D24" s="6">
        <v>0</v>
      </c>
      <c r="E24" s="6">
        <v>0</v>
      </c>
      <c r="F24" s="6">
        <f t="shared" si="1"/>
        <v>0</v>
      </c>
    </row>
    <row r="25" spans="1:9" ht="12.75">
      <c r="A25" s="39" t="s">
        <v>40</v>
      </c>
      <c r="B25" s="6">
        <v>0</v>
      </c>
      <c r="C25" s="6">
        <v>0</v>
      </c>
      <c r="D25" s="6">
        <v>0</v>
      </c>
      <c r="E25" s="6">
        <v>0</v>
      </c>
      <c r="F25" s="6">
        <f t="shared" si="1"/>
        <v>0</v>
      </c>
      <c r="H25" s="7" t="s">
        <v>41</v>
      </c>
      <c r="I25" s="8">
        <f>SUM(I10:I15)-SUM(I18:I23)</f>
        <v>180820989.0200001</v>
      </c>
    </row>
    <row r="26" spans="1:9" ht="12.75">
      <c r="A26" s="39" t="s">
        <v>42</v>
      </c>
      <c r="B26" s="6">
        <v>273562.48236700415</v>
      </c>
      <c r="C26" s="6">
        <v>3741649.1056081643</v>
      </c>
      <c r="D26" s="6">
        <v>0</v>
      </c>
      <c r="E26" s="6">
        <v>0</v>
      </c>
      <c r="F26" s="6">
        <f t="shared" si="1"/>
        <v>4015211.5879751686</v>
      </c>
      <c r="H26" s="7" t="s">
        <v>43</v>
      </c>
      <c r="I26" s="8">
        <f>+F60</f>
        <v>180820989.02</v>
      </c>
    </row>
    <row r="27" spans="1:9" ht="12.75">
      <c r="A27" s="39" t="s">
        <v>44</v>
      </c>
      <c r="B27" s="6">
        <v>105133.94473982371</v>
      </c>
      <c r="C27" s="6">
        <v>4965275.641278157</v>
      </c>
      <c r="D27" s="6">
        <v>0</v>
      </c>
      <c r="E27" s="6">
        <v>0</v>
      </c>
      <c r="F27" s="6">
        <f t="shared" si="1"/>
        <v>5070409.586017981</v>
      </c>
      <c r="I27" s="8" t="s">
        <v>0</v>
      </c>
    </row>
    <row r="28" spans="1:9" ht="12.75">
      <c r="A28" s="39" t="s">
        <v>45</v>
      </c>
      <c r="B28" s="6">
        <v>3998710.2276385208</v>
      </c>
      <c r="C28" s="6">
        <v>11414449.109812057</v>
      </c>
      <c r="D28" s="6">
        <v>0</v>
      </c>
      <c r="E28" s="6">
        <v>0</v>
      </c>
      <c r="F28" s="6">
        <f t="shared" si="1"/>
        <v>15413159.337450577</v>
      </c>
      <c r="I28" s="8" t="s">
        <v>0</v>
      </c>
    </row>
    <row r="29" spans="1:9" ht="12.75">
      <c r="A29" s="39" t="s">
        <v>46</v>
      </c>
      <c r="B29" s="6">
        <v>0</v>
      </c>
      <c r="C29" s="6">
        <v>0</v>
      </c>
      <c r="D29" s="6">
        <v>0</v>
      </c>
      <c r="E29" s="6">
        <v>0</v>
      </c>
      <c r="F29" s="6">
        <f t="shared" si="1"/>
        <v>0</v>
      </c>
      <c r="I29" s="8" t="s">
        <v>0</v>
      </c>
    </row>
    <row r="30" spans="1:9" ht="12.75">
      <c r="A30" s="39" t="s">
        <v>47</v>
      </c>
      <c r="B30" s="6">
        <v>34632.28691819514</v>
      </c>
      <c r="C30" s="6">
        <v>467349.05506492115</v>
      </c>
      <c r="D30" s="6">
        <v>0</v>
      </c>
      <c r="E30" s="6">
        <v>0</v>
      </c>
      <c r="F30" s="6">
        <f t="shared" si="1"/>
        <v>501981.3419831163</v>
      </c>
      <c r="I30" s="8" t="s">
        <v>0</v>
      </c>
    </row>
    <row r="31" spans="1:9" ht="12.75">
      <c r="A31" s="39" t="s">
        <v>48</v>
      </c>
      <c r="B31" s="6">
        <v>1043209.0268742348</v>
      </c>
      <c r="C31" s="6">
        <v>6319109.208588852</v>
      </c>
      <c r="D31" s="6">
        <v>0</v>
      </c>
      <c r="E31" s="6">
        <v>0</v>
      </c>
      <c r="F31" s="6">
        <f t="shared" si="1"/>
        <v>7362318.2354630865</v>
      </c>
      <c r="I31" s="8" t="s">
        <v>0</v>
      </c>
    </row>
    <row r="32" spans="1:9" ht="12.75">
      <c r="A32" s="39" t="s">
        <v>49</v>
      </c>
      <c r="B32" s="6">
        <v>460771.173537598</v>
      </c>
      <c r="C32" s="6">
        <v>412146.124931563</v>
      </c>
      <c r="D32" s="6">
        <v>0</v>
      </c>
      <c r="E32" s="6">
        <v>0</v>
      </c>
      <c r="F32" s="6">
        <f t="shared" si="1"/>
        <v>872917.2984691609</v>
      </c>
      <c r="I32" s="8" t="s">
        <v>0</v>
      </c>
    </row>
    <row r="33" spans="1:9" ht="12.75">
      <c r="A33" s="39" t="s">
        <v>50</v>
      </c>
      <c r="B33" s="6">
        <v>762725.681479132</v>
      </c>
      <c r="C33" s="6">
        <v>2394805.406746723</v>
      </c>
      <c r="D33" s="6">
        <v>0</v>
      </c>
      <c r="E33" s="6">
        <v>0</v>
      </c>
      <c r="F33" s="6">
        <f t="shared" si="1"/>
        <v>3157531.0882258555</v>
      </c>
      <c r="I33" s="8" t="s">
        <v>0</v>
      </c>
    </row>
    <row r="34" spans="1:9" ht="12.75">
      <c r="A34" s="39" t="s">
        <v>51</v>
      </c>
      <c r="B34" s="6">
        <v>21141.950868144104</v>
      </c>
      <c r="C34" s="6">
        <v>400631.2139513211</v>
      </c>
      <c r="D34" s="6">
        <v>0</v>
      </c>
      <c r="E34" s="6">
        <v>0</v>
      </c>
      <c r="F34" s="6">
        <f t="shared" si="1"/>
        <v>421773.1648194652</v>
      </c>
      <c r="I34" s="8" t="s">
        <v>0</v>
      </c>
    </row>
    <row r="35" spans="1:9" ht="12.75">
      <c r="A35" s="39" t="s">
        <v>52</v>
      </c>
      <c r="B35" s="6">
        <v>0</v>
      </c>
      <c r="C35" s="6">
        <v>0</v>
      </c>
      <c r="D35" s="6">
        <v>0</v>
      </c>
      <c r="E35" s="6">
        <v>0</v>
      </c>
      <c r="F35" s="6">
        <f t="shared" si="1"/>
        <v>0</v>
      </c>
      <c r="I35" s="8" t="s">
        <v>0</v>
      </c>
    </row>
    <row r="36" spans="1:9" ht="12.75">
      <c r="A36" s="39" t="s">
        <v>53</v>
      </c>
      <c r="B36" s="6">
        <v>0</v>
      </c>
      <c r="C36" s="6">
        <v>0</v>
      </c>
      <c r="D36" s="6">
        <v>0</v>
      </c>
      <c r="E36" s="6">
        <v>0</v>
      </c>
      <c r="F36" s="6">
        <f t="shared" si="1"/>
        <v>0</v>
      </c>
      <c r="I36" s="8" t="s">
        <v>0</v>
      </c>
    </row>
    <row r="37" spans="1:6" ht="12.75">
      <c r="A37" s="39" t="s">
        <v>54</v>
      </c>
      <c r="B37" s="6">
        <v>114593.7319667291</v>
      </c>
      <c r="C37" s="6">
        <v>339256.8894783659</v>
      </c>
      <c r="D37" s="6">
        <v>0</v>
      </c>
      <c r="E37" s="6">
        <v>0</v>
      </c>
      <c r="F37" s="6">
        <f t="shared" si="1"/>
        <v>453850.621445095</v>
      </c>
    </row>
    <row r="38" spans="1:6" ht="12.75">
      <c r="A38" s="39" t="s">
        <v>55</v>
      </c>
      <c r="B38" s="6">
        <v>0</v>
      </c>
      <c r="C38" s="6">
        <v>0</v>
      </c>
      <c r="D38" s="6">
        <v>0</v>
      </c>
      <c r="E38" s="6">
        <v>0</v>
      </c>
      <c r="F38" s="6">
        <f aca="true" t="shared" si="2" ref="F38:F53">SUM(B38:E38)</f>
        <v>0</v>
      </c>
    </row>
    <row r="39" spans="1:6" ht="12.75">
      <c r="A39" s="39" t="s">
        <v>56</v>
      </c>
      <c r="B39" s="6">
        <v>688178.9367797528</v>
      </c>
      <c r="C39" s="6">
        <v>5144705.007129111</v>
      </c>
      <c r="D39" s="6">
        <v>0</v>
      </c>
      <c r="E39" s="6">
        <v>0</v>
      </c>
      <c r="F39" s="6">
        <f t="shared" si="2"/>
        <v>5832883.943908865</v>
      </c>
    </row>
    <row r="40" spans="1:6" ht="12.75">
      <c r="A40" s="39" t="s">
        <v>57</v>
      </c>
      <c r="B40" s="6">
        <v>287132.07780616084</v>
      </c>
      <c r="C40" s="6">
        <v>1582893.5486172612</v>
      </c>
      <c r="D40" s="6">
        <v>0</v>
      </c>
      <c r="E40" s="6">
        <v>0</v>
      </c>
      <c r="F40" s="6">
        <f t="shared" si="2"/>
        <v>1870025.626423422</v>
      </c>
    </row>
    <row r="41" spans="1:6" ht="12.75">
      <c r="A41" s="39" t="s">
        <v>58</v>
      </c>
      <c r="B41" s="6">
        <v>3509715.674462451</v>
      </c>
      <c r="C41" s="6">
        <v>15264563.447328879</v>
      </c>
      <c r="D41" s="6">
        <v>0</v>
      </c>
      <c r="E41" s="6">
        <v>0</v>
      </c>
      <c r="F41" s="6">
        <f t="shared" si="2"/>
        <v>18774279.12179133</v>
      </c>
    </row>
    <row r="42" spans="1:6" ht="12.75">
      <c r="A42" s="39" t="s">
        <v>59</v>
      </c>
      <c r="B42" s="6">
        <v>1348594.9126370512</v>
      </c>
      <c r="C42" s="6">
        <v>1311217.6973666528</v>
      </c>
      <c r="D42" s="6">
        <v>0</v>
      </c>
      <c r="E42" s="6">
        <v>0</v>
      </c>
      <c r="F42" s="6">
        <f t="shared" si="2"/>
        <v>2659812.610003704</v>
      </c>
    </row>
    <row r="43" spans="1:6" ht="12.75">
      <c r="A43" s="39" t="s">
        <v>60</v>
      </c>
      <c r="B43" s="6">
        <v>428350.7279886339</v>
      </c>
      <c r="C43" s="6">
        <v>1484258.6033277845</v>
      </c>
      <c r="D43" s="6">
        <v>0</v>
      </c>
      <c r="E43" s="6">
        <v>0</v>
      </c>
      <c r="F43" s="6">
        <f t="shared" si="2"/>
        <v>1912609.3313164185</v>
      </c>
    </row>
    <row r="44" spans="1:6" ht="12.75">
      <c r="A44" s="39" t="s">
        <v>61</v>
      </c>
      <c r="B44" s="6">
        <v>917559.3719435389</v>
      </c>
      <c r="C44" s="6">
        <v>11101750.559910553</v>
      </c>
      <c r="D44" s="6">
        <v>0</v>
      </c>
      <c r="E44" s="6">
        <v>0</v>
      </c>
      <c r="F44" s="6">
        <f t="shared" si="2"/>
        <v>12019309.931854092</v>
      </c>
    </row>
    <row r="45" spans="1:6" ht="12.75">
      <c r="A45" s="39" t="s">
        <v>62</v>
      </c>
      <c r="B45" s="6">
        <v>0</v>
      </c>
      <c r="C45" s="6">
        <v>237.65349130729473</v>
      </c>
      <c r="D45" s="6">
        <v>0</v>
      </c>
      <c r="E45" s="6">
        <v>0</v>
      </c>
      <c r="F45" s="6">
        <f t="shared" si="2"/>
        <v>237.65349130729473</v>
      </c>
    </row>
    <row r="46" spans="1:6" ht="12.75">
      <c r="A46" s="39" t="s">
        <v>63</v>
      </c>
      <c r="B46" s="6">
        <v>0</v>
      </c>
      <c r="C46" s="6">
        <v>0</v>
      </c>
      <c r="D46" s="6">
        <v>0</v>
      </c>
      <c r="E46" s="6">
        <v>0</v>
      </c>
      <c r="F46" s="6">
        <f t="shared" si="2"/>
        <v>0</v>
      </c>
    </row>
    <row r="47" spans="1:6" ht="12.75">
      <c r="A47" s="39" t="s">
        <v>64</v>
      </c>
      <c r="B47" s="6">
        <v>418918.3715573026</v>
      </c>
      <c r="C47" s="6">
        <v>1857011.5772690491</v>
      </c>
      <c r="D47" s="6">
        <v>0</v>
      </c>
      <c r="E47" s="6">
        <v>0</v>
      </c>
      <c r="F47" s="6">
        <f t="shared" si="2"/>
        <v>2275929.9488263517</v>
      </c>
    </row>
    <row r="48" spans="1:6" ht="12.75">
      <c r="A48" s="39" t="s">
        <v>65</v>
      </c>
      <c r="B48" s="6">
        <v>298186.18381610344</v>
      </c>
      <c r="C48" s="6">
        <v>858602.5822246207</v>
      </c>
      <c r="D48" s="6">
        <v>0</v>
      </c>
      <c r="E48" s="6">
        <v>0</v>
      </c>
      <c r="F48" s="6">
        <f t="shared" si="2"/>
        <v>1156788.7660407242</v>
      </c>
    </row>
    <row r="49" spans="1:6" ht="12.75">
      <c r="A49" s="39" t="s">
        <v>66</v>
      </c>
      <c r="B49" s="6">
        <v>833076.5985448457</v>
      </c>
      <c r="C49" s="6">
        <v>1400144.6076551063</v>
      </c>
      <c r="D49" s="6">
        <v>0</v>
      </c>
      <c r="E49" s="6">
        <v>0</v>
      </c>
      <c r="F49" s="6">
        <f t="shared" si="2"/>
        <v>2233221.206199952</v>
      </c>
    </row>
    <row r="50" spans="1:6" ht="12.75">
      <c r="A50" s="39" t="s">
        <v>67</v>
      </c>
      <c r="B50" s="6">
        <v>711008.736156771</v>
      </c>
      <c r="C50" s="6">
        <v>6172263.078704128</v>
      </c>
      <c r="D50" s="6">
        <v>0</v>
      </c>
      <c r="E50" s="6">
        <v>0</v>
      </c>
      <c r="F50" s="6">
        <f t="shared" si="2"/>
        <v>6883271.814860899</v>
      </c>
    </row>
    <row r="51" spans="1:6" ht="12.75">
      <c r="A51" s="39" t="s">
        <v>68</v>
      </c>
      <c r="B51" s="6">
        <v>175386.173252609</v>
      </c>
      <c r="C51" s="6">
        <v>859003.8285733234</v>
      </c>
      <c r="D51" s="6">
        <v>0</v>
      </c>
      <c r="E51" s="6">
        <v>0</v>
      </c>
      <c r="F51" s="6">
        <f t="shared" si="2"/>
        <v>1034390.0018259324</v>
      </c>
    </row>
    <row r="52" spans="1:6" ht="12.75">
      <c r="A52" s="39" t="s">
        <v>69</v>
      </c>
      <c r="B52" s="6">
        <v>3624.827449451791</v>
      </c>
      <c r="C52" s="6">
        <v>220963.43590194892</v>
      </c>
      <c r="D52" s="6">
        <v>0</v>
      </c>
      <c r="E52" s="6">
        <v>0</v>
      </c>
      <c r="F52" s="6">
        <f t="shared" si="2"/>
        <v>224588.2633514007</v>
      </c>
    </row>
    <row r="53" spans="1:6" ht="12.75">
      <c r="A53" s="39" t="s">
        <v>70</v>
      </c>
      <c r="B53" s="6">
        <v>228208.8580353005</v>
      </c>
      <c r="C53" s="6">
        <v>4834498.473914794</v>
      </c>
      <c r="D53" s="6">
        <v>0</v>
      </c>
      <c r="E53" s="6">
        <v>0</v>
      </c>
      <c r="F53" s="6">
        <f t="shared" si="2"/>
        <v>5062707.331950095</v>
      </c>
    </row>
    <row r="54" spans="1:6" ht="12.75">
      <c r="A54" s="39" t="s">
        <v>71</v>
      </c>
      <c r="B54" s="6">
        <v>852026.2189717694</v>
      </c>
      <c r="C54" s="6">
        <v>1822313.57604237</v>
      </c>
      <c r="D54" s="6">
        <v>0</v>
      </c>
      <c r="E54" s="6">
        <v>0</v>
      </c>
      <c r="F54" s="6">
        <f>SUM(B54:E54)</f>
        <v>2674339.7950141393</v>
      </c>
    </row>
    <row r="55" spans="1:6" ht="12.75">
      <c r="A55" s="39" t="s">
        <v>72</v>
      </c>
      <c r="B55" s="6">
        <v>46223.50158725757</v>
      </c>
      <c r="C55" s="6">
        <v>323480.7331933528</v>
      </c>
      <c r="D55" s="6">
        <v>0</v>
      </c>
      <c r="E55" s="6">
        <v>0</v>
      </c>
      <c r="F55" s="6">
        <f>SUM(B55:E55)</f>
        <v>369704.23478061036</v>
      </c>
    </row>
    <row r="56" spans="1:6" ht="12.75">
      <c r="A56" s="39" t="s">
        <v>73</v>
      </c>
      <c r="B56" s="6">
        <v>189404.00369858922</v>
      </c>
      <c r="C56" s="6">
        <v>878974.5805463229</v>
      </c>
      <c r="D56" s="6">
        <v>0</v>
      </c>
      <c r="E56" s="6">
        <v>0</v>
      </c>
      <c r="F56" s="6">
        <f>SUM(B56:E56)</f>
        <v>1068378.584244912</v>
      </c>
    </row>
    <row r="57" spans="1:6" ht="12.75">
      <c r="A57" s="39" t="s">
        <v>74</v>
      </c>
      <c r="B57" s="6">
        <v>126465.99577669876</v>
      </c>
      <c r="C57" s="6">
        <v>175894.08578840076</v>
      </c>
      <c r="D57" s="6">
        <v>0</v>
      </c>
      <c r="E57" s="6">
        <v>0</v>
      </c>
      <c r="F57" s="6">
        <f>SUM(B57:E57)</f>
        <v>302360.08156509954</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38524667.17326504</v>
      </c>
      <c r="C60" s="6">
        <f>SUM(C6:C58)</f>
        <v>142296321.84673497</v>
      </c>
      <c r="D60" s="6">
        <f>SUM(D6:D58)</f>
        <v>0</v>
      </c>
      <c r="E60" s="6">
        <f>SUM(E6:E58)</f>
        <v>0</v>
      </c>
      <c r="F60" s="6">
        <f>SUM(F6:F58)</f>
        <v>180820989.02</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Italic"Guarantee Security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the State Guaranty Associations.</oddFooter>
  </headerFooter>
</worksheet>
</file>

<file path=xl/worksheets/sheet33.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bestFit="1" customWidth="1"/>
    <col min="2" max="3" width="12.125" style="7" bestFit="1" customWidth="1"/>
    <col min="4" max="4" width="6.375" style="7" bestFit="1" customWidth="1"/>
    <col min="5" max="5" width="14.50390625" style="7" bestFit="1" customWidth="1"/>
    <col min="6" max="6" width="13.375" style="7" bestFit="1" customWidth="1"/>
    <col min="7" max="7" width="2.625" style="7" customWidth="1"/>
    <col min="8" max="8" width="28.125" style="7" bestFit="1" customWidth="1"/>
    <col min="9" max="9" width="13.375" style="8" bestFit="1" customWidth="1"/>
    <col min="10" max="16384" width="10.625" style="7" customWidth="1"/>
  </cols>
  <sheetData>
    <row r="1" spans="1:6" ht="12.75">
      <c r="A1" s="130" t="s">
        <v>304</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745392.642775792</v>
      </c>
      <c r="C6" s="6">
        <v>317509.2892639637</v>
      </c>
      <c r="D6" s="6">
        <v>0</v>
      </c>
      <c r="E6" s="6">
        <v>0</v>
      </c>
      <c r="F6" s="6">
        <f aca="true" t="shared" si="0" ref="F6:F21">SUM(B6:E6)</f>
        <v>1062901.9320397559</v>
      </c>
      <c r="H6" s="7" t="s">
        <v>8</v>
      </c>
      <c r="I6" s="8" t="s">
        <v>0</v>
      </c>
    </row>
    <row r="7" spans="1:6" ht="12" customHeight="1">
      <c r="A7" s="39" t="s">
        <v>9</v>
      </c>
      <c r="B7" s="6">
        <v>433.9236294907969</v>
      </c>
      <c r="C7" s="6">
        <v>0</v>
      </c>
      <c r="D7" s="6">
        <v>0</v>
      </c>
      <c r="E7" s="6">
        <v>0</v>
      </c>
      <c r="F7" s="6">
        <f t="shared" si="0"/>
        <v>433.9236294907969</v>
      </c>
    </row>
    <row r="8" spans="1:9" ht="12.75">
      <c r="A8" s="39" t="s">
        <v>10</v>
      </c>
      <c r="B8" s="6">
        <v>1636138.0381153252</v>
      </c>
      <c r="C8" s="6">
        <v>91898.34018501922</v>
      </c>
      <c r="D8" s="6">
        <v>0</v>
      </c>
      <c r="E8" s="6">
        <v>0</v>
      </c>
      <c r="F8" s="6">
        <f t="shared" si="0"/>
        <v>1728036.3783003443</v>
      </c>
      <c r="H8" s="7" t="s">
        <v>0</v>
      </c>
      <c r="I8" s="8" t="s">
        <v>0</v>
      </c>
    </row>
    <row r="9" spans="1:9" ht="12.75">
      <c r="A9" s="39" t="s">
        <v>11</v>
      </c>
      <c r="B9" s="6">
        <v>689725.9636895683</v>
      </c>
      <c r="C9" s="6">
        <v>0</v>
      </c>
      <c r="D9" s="6">
        <v>0</v>
      </c>
      <c r="E9" s="6">
        <v>0</v>
      </c>
      <c r="F9" s="6">
        <f t="shared" si="0"/>
        <v>689725.9636895683</v>
      </c>
      <c r="H9" s="7" t="s">
        <v>0</v>
      </c>
      <c r="I9" s="8" t="s">
        <v>0</v>
      </c>
    </row>
    <row r="10" spans="1:9" ht="12.75">
      <c r="A10" s="39" t="s">
        <v>12</v>
      </c>
      <c r="B10" s="6">
        <v>12256527.26233109</v>
      </c>
      <c r="C10" s="6">
        <v>5763634.426790938</v>
      </c>
      <c r="D10" s="6">
        <v>0</v>
      </c>
      <c r="E10" s="6">
        <v>0</v>
      </c>
      <c r="F10" s="6">
        <f t="shared" si="0"/>
        <v>18020161.68912203</v>
      </c>
      <c r="H10" s="7" t="s">
        <v>13</v>
      </c>
      <c r="I10" s="8">
        <v>72462458.31089982</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56546.52230754754</v>
      </c>
      <c r="C13" s="6">
        <v>74750.28442967644</v>
      </c>
      <c r="D13" s="6">
        <v>0</v>
      </c>
      <c r="E13" s="6">
        <v>289199.49474387296</v>
      </c>
      <c r="F13" s="6">
        <f t="shared" si="0"/>
        <v>420496.30148109695</v>
      </c>
      <c r="H13" s="7" t="s">
        <v>19</v>
      </c>
      <c r="I13" s="8">
        <v>79125416</v>
      </c>
    </row>
    <row r="14" spans="1:9" ht="12.75">
      <c r="A14" s="39" t="s">
        <v>20</v>
      </c>
      <c r="B14" s="6">
        <v>0</v>
      </c>
      <c r="C14" s="6">
        <v>0</v>
      </c>
      <c r="D14" s="6">
        <v>0</v>
      </c>
      <c r="E14" s="6">
        <v>0</v>
      </c>
      <c r="F14" s="6">
        <f t="shared" si="0"/>
        <v>0</v>
      </c>
      <c r="H14" s="7" t="s">
        <v>21</v>
      </c>
      <c r="I14" s="8">
        <v>4176755</v>
      </c>
    </row>
    <row r="15" spans="1:9" ht="12.75">
      <c r="A15" s="39" t="s">
        <v>22</v>
      </c>
      <c r="B15" s="6">
        <v>2987312.7566993926</v>
      </c>
      <c r="C15" s="6">
        <v>2118243.2094739014</v>
      </c>
      <c r="D15" s="6">
        <v>0</v>
      </c>
      <c r="E15" s="6">
        <v>0</v>
      </c>
      <c r="F15" s="6">
        <f t="shared" si="0"/>
        <v>5105555.966173294</v>
      </c>
      <c r="H15" s="7" t="s">
        <v>23</v>
      </c>
      <c r="I15" s="8">
        <v>2672148.73</v>
      </c>
    </row>
    <row r="16" spans="1:6" ht="12.75">
      <c r="A16" s="39" t="s">
        <v>24</v>
      </c>
      <c r="B16" s="6">
        <v>1433508.0611474847</v>
      </c>
      <c r="C16" s="6">
        <v>0</v>
      </c>
      <c r="D16" s="6">
        <v>0</v>
      </c>
      <c r="E16" s="6">
        <v>132564.76277437338</v>
      </c>
      <c r="F16" s="6">
        <f t="shared" si="0"/>
        <v>1566072.823921858</v>
      </c>
    </row>
    <row r="17" spans="1:8" ht="12.75">
      <c r="A17" s="39" t="s">
        <v>25</v>
      </c>
      <c r="B17" s="6">
        <v>89405.70440974951</v>
      </c>
      <c r="C17" s="6">
        <v>0</v>
      </c>
      <c r="D17" s="6">
        <v>0</v>
      </c>
      <c r="E17" s="6">
        <v>0</v>
      </c>
      <c r="F17" s="6">
        <f t="shared" si="0"/>
        <v>89405.70440974951</v>
      </c>
      <c r="H17" s="7" t="s">
        <v>26</v>
      </c>
    </row>
    <row r="18" spans="1:9" ht="12.75">
      <c r="A18" s="39" t="s">
        <v>27</v>
      </c>
      <c r="B18" s="6">
        <v>177973.36281064159</v>
      </c>
      <c r="C18" s="6">
        <v>0</v>
      </c>
      <c r="D18" s="6">
        <v>0</v>
      </c>
      <c r="E18" s="6">
        <v>0</v>
      </c>
      <c r="F18" s="6">
        <f t="shared" si="0"/>
        <v>177973.36281064159</v>
      </c>
      <c r="H18" s="7" t="s">
        <v>28</v>
      </c>
      <c r="I18" s="8">
        <v>0</v>
      </c>
    </row>
    <row r="19" spans="1:9" ht="12.75">
      <c r="A19" s="39" t="s">
        <v>29</v>
      </c>
      <c r="B19" s="6">
        <v>16209380.569871038</v>
      </c>
      <c r="C19" s="6">
        <v>4073377.472589073</v>
      </c>
      <c r="D19" s="6">
        <v>0</v>
      </c>
      <c r="E19" s="6">
        <v>2988476.456255773</v>
      </c>
      <c r="F19" s="6">
        <f t="shared" si="0"/>
        <v>23271234.498715885</v>
      </c>
      <c r="H19" s="7" t="s">
        <v>30</v>
      </c>
      <c r="I19" s="8">
        <v>-1818282.7484705595</v>
      </c>
    </row>
    <row r="20" spans="1:9" ht="12.75">
      <c r="A20" s="39" t="s">
        <v>31</v>
      </c>
      <c r="B20" s="6">
        <v>1427320.3955291514</v>
      </c>
      <c r="C20" s="6">
        <v>92978.33761638918</v>
      </c>
      <c r="D20" s="6">
        <v>0</v>
      </c>
      <c r="E20" s="6">
        <v>0</v>
      </c>
      <c r="F20" s="6">
        <f t="shared" si="0"/>
        <v>1520298.7331455406</v>
      </c>
      <c r="H20" s="7" t="s">
        <v>32</v>
      </c>
      <c r="I20" s="8" t="s">
        <v>0</v>
      </c>
    </row>
    <row r="21" spans="1:9" ht="12.75">
      <c r="A21" s="39" t="s">
        <v>33</v>
      </c>
      <c r="B21" s="6">
        <v>1637331.0463369077</v>
      </c>
      <c r="C21" s="6">
        <v>124347.27618035267</v>
      </c>
      <c r="D21" s="6">
        <v>0</v>
      </c>
      <c r="E21" s="6">
        <v>0</v>
      </c>
      <c r="F21" s="6">
        <f t="shared" si="0"/>
        <v>1761678.3225172604</v>
      </c>
      <c r="H21" s="7" t="s">
        <v>34</v>
      </c>
      <c r="I21" s="8">
        <v>370225</v>
      </c>
    </row>
    <row r="22" spans="1:9" ht="12.75">
      <c r="A22" s="39" t="s">
        <v>35</v>
      </c>
      <c r="B22" s="6">
        <v>267823.36354662944</v>
      </c>
      <c r="C22" s="6">
        <v>302550.99934389803</v>
      </c>
      <c r="D22" s="6">
        <v>0</v>
      </c>
      <c r="E22" s="6">
        <v>0</v>
      </c>
      <c r="F22" s="6">
        <f aca="true" t="shared" si="1" ref="F22:F37">SUM(B22:E22)</f>
        <v>570374.3628905275</v>
      </c>
      <c r="H22" s="7" t="s">
        <v>36</v>
      </c>
      <c r="I22" s="8" t="s">
        <v>0</v>
      </c>
    </row>
    <row r="23" spans="1:9" ht="12.75">
      <c r="A23" s="39" t="s">
        <v>37</v>
      </c>
      <c r="B23" s="6">
        <v>555926.4126724222</v>
      </c>
      <c r="C23" s="6">
        <v>19561.77124317813</v>
      </c>
      <c r="D23" s="6">
        <v>0</v>
      </c>
      <c r="E23" s="6">
        <v>0</v>
      </c>
      <c r="F23" s="6">
        <f t="shared" si="1"/>
        <v>575488.1839156004</v>
      </c>
      <c r="H23" s="7" t="s">
        <v>38</v>
      </c>
      <c r="I23" s="8">
        <v>26544251</v>
      </c>
    </row>
    <row r="24" spans="1:6" ht="12.75">
      <c r="A24" s="39" t="s">
        <v>39</v>
      </c>
      <c r="B24" s="6">
        <v>-2.4124836472951476E-10</v>
      </c>
      <c r="C24" s="6">
        <v>0</v>
      </c>
      <c r="D24" s="6">
        <v>0</v>
      </c>
      <c r="E24" s="6">
        <v>0</v>
      </c>
      <c r="F24" s="6">
        <f t="shared" si="1"/>
        <v>-2.4124836472951476E-10</v>
      </c>
    </row>
    <row r="25" spans="1:9" ht="12.75">
      <c r="A25" s="39" t="s">
        <v>40</v>
      </c>
      <c r="B25" s="6">
        <v>110692.88665340308</v>
      </c>
      <c r="C25" s="6">
        <v>0</v>
      </c>
      <c r="D25" s="6">
        <v>0</v>
      </c>
      <c r="E25" s="6">
        <v>77193.66634336846</v>
      </c>
      <c r="F25" s="6">
        <f t="shared" si="1"/>
        <v>187886.55299677153</v>
      </c>
      <c r="H25" s="7" t="s">
        <v>41</v>
      </c>
      <c r="I25" s="8">
        <f>SUM(I10:I15)-SUM(I18:I23)</f>
        <v>133340584.78937037</v>
      </c>
    </row>
    <row r="26" spans="1:9" ht="12.75">
      <c r="A26" s="39" t="s">
        <v>42</v>
      </c>
      <c r="B26" s="6">
        <v>-2.4124836472951476E-10</v>
      </c>
      <c r="C26" s="6">
        <v>0</v>
      </c>
      <c r="D26" s="6">
        <v>0</v>
      </c>
      <c r="E26" s="6">
        <v>0</v>
      </c>
      <c r="F26" s="6">
        <f t="shared" si="1"/>
        <v>-2.4124836472951476E-10</v>
      </c>
      <c r="H26" s="7" t="s">
        <v>43</v>
      </c>
      <c r="I26" s="8">
        <f>+F60</f>
        <v>133340584.78937048</v>
      </c>
    </row>
    <row r="27" spans="1:6" ht="12.75">
      <c r="A27" s="39" t="s">
        <v>44</v>
      </c>
      <c r="B27" s="6">
        <v>1912639.4667168371</v>
      </c>
      <c r="C27" s="6">
        <v>0</v>
      </c>
      <c r="D27" s="6">
        <v>0</v>
      </c>
      <c r="E27" s="6">
        <v>0</v>
      </c>
      <c r="F27" s="6">
        <f t="shared" si="1"/>
        <v>1912639.4667168371</v>
      </c>
    </row>
    <row r="28" spans="1:6" ht="12.75">
      <c r="A28" s="39" t="s">
        <v>45</v>
      </c>
      <c r="B28" s="6">
        <v>6333588.310968507</v>
      </c>
      <c r="C28" s="6">
        <v>1995940.1154773566</v>
      </c>
      <c r="D28" s="6">
        <v>0</v>
      </c>
      <c r="E28" s="6">
        <v>4288631.065488467</v>
      </c>
      <c r="F28" s="6">
        <f t="shared" si="1"/>
        <v>12618159.491934331</v>
      </c>
    </row>
    <row r="29" spans="1:6" ht="12.75">
      <c r="A29" s="39" t="s">
        <v>46</v>
      </c>
      <c r="B29" s="6">
        <v>-0.20242934988659517</v>
      </c>
      <c r="C29" s="6">
        <v>76914.2907000157</v>
      </c>
      <c r="D29" s="6">
        <v>0</v>
      </c>
      <c r="E29" s="6">
        <v>3029184.2357033333</v>
      </c>
      <c r="F29" s="6">
        <f t="shared" si="1"/>
        <v>3106098.323973999</v>
      </c>
    </row>
    <row r="30" spans="1:6" ht="12.75">
      <c r="A30" s="39" t="s">
        <v>47</v>
      </c>
      <c r="B30" s="6">
        <v>328351.4710412963</v>
      </c>
      <c r="C30" s="6">
        <v>20869.46957258163</v>
      </c>
      <c r="D30" s="6">
        <v>0</v>
      </c>
      <c r="E30" s="6">
        <v>0</v>
      </c>
      <c r="F30" s="6">
        <f t="shared" si="1"/>
        <v>349220.94061387796</v>
      </c>
    </row>
    <row r="31" spans="1:6" ht="12.75">
      <c r="A31" s="39" t="s">
        <v>48</v>
      </c>
      <c r="B31" s="6">
        <v>673179.027366653</v>
      </c>
      <c r="C31" s="6">
        <v>228276.43410358398</v>
      </c>
      <c r="D31" s="6">
        <v>0</v>
      </c>
      <c r="E31" s="6">
        <v>0</v>
      </c>
      <c r="F31" s="6">
        <f t="shared" si="1"/>
        <v>901455.461470237</v>
      </c>
    </row>
    <row r="32" spans="1:6" ht="12.75">
      <c r="A32" s="39" t="s">
        <v>49</v>
      </c>
      <c r="B32" s="6">
        <v>289307.28129562613</v>
      </c>
      <c r="C32" s="6">
        <v>137497.94091348347</v>
      </c>
      <c r="D32" s="6">
        <v>0</v>
      </c>
      <c r="E32" s="6">
        <v>0</v>
      </c>
      <c r="F32" s="6">
        <f t="shared" si="1"/>
        <v>426805.2222091096</v>
      </c>
    </row>
    <row r="33" spans="1:6" ht="12.75">
      <c r="A33" s="39" t="s">
        <v>50</v>
      </c>
      <c r="B33" s="6">
        <v>1417002.4736887503</v>
      </c>
      <c r="C33" s="6">
        <v>143295.46131132403</v>
      </c>
      <c r="D33" s="6">
        <v>0</v>
      </c>
      <c r="E33" s="6">
        <v>0</v>
      </c>
      <c r="F33" s="6">
        <f t="shared" si="1"/>
        <v>1560297.9350000743</v>
      </c>
    </row>
    <row r="34" spans="1:6" ht="12.75">
      <c r="A34" s="39" t="s">
        <v>51</v>
      </c>
      <c r="B34" s="6">
        <v>151986.9461621453</v>
      </c>
      <c r="C34" s="6">
        <v>21156.57106121895</v>
      </c>
      <c r="D34" s="6">
        <v>0</v>
      </c>
      <c r="E34" s="6">
        <v>0</v>
      </c>
      <c r="F34" s="6">
        <f t="shared" si="1"/>
        <v>173143.51722336424</v>
      </c>
    </row>
    <row r="35" spans="1:6" ht="12.75">
      <c r="A35" s="39" t="s">
        <v>52</v>
      </c>
      <c r="B35" s="6">
        <v>479473.7481224467</v>
      </c>
      <c r="C35" s="6">
        <v>181561.86551675454</v>
      </c>
      <c r="D35" s="6">
        <v>0</v>
      </c>
      <c r="E35" s="6">
        <v>750445.4213843216</v>
      </c>
      <c r="F35" s="6">
        <f t="shared" si="1"/>
        <v>1411481.035023523</v>
      </c>
    </row>
    <row r="36" spans="1:6" ht="12.75">
      <c r="A36" s="39" t="s">
        <v>53</v>
      </c>
      <c r="B36" s="6">
        <v>9211561.869815914</v>
      </c>
      <c r="C36" s="6">
        <v>1841742.1696007268</v>
      </c>
      <c r="D36" s="6">
        <v>0</v>
      </c>
      <c r="E36" s="6">
        <v>4176449.7794829244</v>
      </c>
      <c r="F36" s="6">
        <f t="shared" si="1"/>
        <v>15229753.818899564</v>
      </c>
    </row>
    <row r="37" spans="1:6" ht="12.75">
      <c r="A37" s="39" t="s">
        <v>54</v>
      </c>
      <c r="B37" s="6">
        <v>326536.4402763933</v>
      </c>
      <c r="C37" s="6">
        <v>76053.69318987137</v>
      </c>
      <c r="D37" s="6">
        <v>0</v>
      </c>
      <c r="E37" s="6">
        <v>0</v>
      </c>
      <c r="F37" s="6">
        <f t="shared" si="1"/>
        <v>402590.1334662647</v>
      </c>
    </row>
    <row r="38" spans="1:6" ht="12.75">
      <c r="A38" s="39" t="s">
        <v>55</v>
      </c>
      <c r="B38" s="6">
        <v>4.824967294590295E-10</v>
      </c>
      <c r="C38" s="6">
        <v>0</v>
      </c>
      <c r="D38" s="6">
        <v>0</v>
      </c>
      <c r="E38" s="6">
        <v>0</v>
      </c>
      <c r="F38" s="6">
        <f aca="true" t="shared" si="2" ref="F38:F53">SUM(B38:E38)</f>
        <v>4.824967294590295E-10</v>
      </c>
    </row>
    <row r="39" spans="1:6" ht="12.75">
      <c r="A39" s="39" t="s">
        <v>56</v>
      </c>
      <c r="B39" s="6">
        <v>4574720.988678785</v>
      </c>
      <c r="C39" s="6">
        <v>514727.904134212</v>
      </c>
      <c r="D39" s="6">
        <v>0</v>
      </c>
      <c r="E39" s="6">
        <v>330604.24626865116</v>
      </c>
      <c r="F39" s="6">
        <f t="shared" si="2"/>
        <v>5420053.139081649</v>
      </c>
    </row>
    <row r="40" spans="1:6" ht="12.75">
      <c r="A40" s="39" t="s">
        <v>57</v>
      </c>
      <c r="B40" s="6">
        <v>170783.31605915696</v>
      </c>
      <c r="C40" s="6">
        <v>23170.491809245414</v>
      </c>
      <c r="D40" s="6">
        <v>0</v>
      </c>
      <c r="E40" s="6">
        <v>0</v>
      </c>
      <c r="F40" s="6">
        <f t="shared" si="2"/>
        <v>193953.80786840236</v>
      </c>
    </row>
    <row r="41" spans="1:6" ht="12.75">
      <c r="A41" s="39" t="s">
        <v>58</v>
      </c>
      <c r="B41" s="6">
        <v>4339752.687539798</v>
      </c>
      <c r="C41" s="6">
        <v>381579.6077457903</v>
      </c>
      <c r="D41" s="6">
        <v>0</v>
      </c>
      <c r="E41" s="6">
        <v>582654.6934711098</v>
      </c>
      <c r="F41" s="6">
        <f t="shared" si="2"/>
        <v>5303986.988756698</v>
      </c>
    </row>
    <row r="42" spans="1:6" ht="12.75">
      <c r="A42" s="39" t="s">
        <v>59</v>
      </c>
      <c r="B42" s="6">
        <v>569720.1744988954</v>
      </c>
      <c r="C42" s="6">
        <v>358497.74460251455</v>
      </c>
      <c r="D42" s="6">
        <v>0</v>
      </c>
      <c r="E42" s="6">
        <v>0</v>
      </c>
      <c r="F42" s="6">
        <f t="shared" si="2"/>
        <v>928217.91910141</v>
      </c>
    </row>
    <row r="43" spans="1:6" ht="12.75">
      <c r="A43" s="39" t="s">
        <v>60</v>
      </c>
      <c r="B43" s="6">
        <v>598460.9055682658</v>
      </c>
      <c r="C43" s="6">
        <v>4032.1169695560493</v>
      </c>
      <c r="D43" s="6">
        <v>0</v>
      </c>
      <c r="E43" s="6">
        <v>0</v>
      </c>
      <c r="F43" s="6">
        <f t="shared" si="2"/>
        <v>602493.0225378219</v>
      </c>
    </row>
    <row r="44" spans="1:6" ht="12.75">
      <c r="A44" s="39" t="s">
        <v>61</v>
      </c>
      <c r="B44" s="6">
        <v>5846394.884140511</v>
      </c>
      <c r="C44" s="6">
        <v>931599.7204000204</v>
      </c>
      <c r="D44" s="6">
        <v>0</v>
      </c>
      <c r="E44" s="6">
        <v>1855910.7081810317</v>
      </c>
      <c r="F44" s="6">
        <f t="shared" si="2"/>
        <v>8633905.312721564</v>
      </c>
    </row>
    <row r="45" spans="1:6" ht="12.75">
      <c r="A45" s="39" t="s">
        <v>62</v>
      </c>
      <c r="B45" s="6">
        <v>0</v>
      </c>
      <c r="C45" s="6">
        <v>0</v>
      </c>
      <c r="D45" s="6">
        <v>0</v>
      </c>
      <c r="E45" s="6">
        <v>0</v>
      </c>
      <c r="F45" s="6">
        <f t="shared" si="2"/>
        <v>0</v>
      </c>
    </row>
    <row r="46" spans="1:6" ht="12.75">
      <c r="A46" s="39" t="s">
        <v>63</v>
      </c>
      <c r="B46" s="6">
        <v>394826.45116631204</v>
      </c>
      <c r="C46" s="6">
        <v>0</v>
      </c>
      <c r="D46" s="6">
        <v>0</v>
      </c>
      <c r="E46" s="6">
        <v>0</v>
      </c>
      <c r="F46" s="6">
        <f t="shared" si="2"/>
        <v>394826.45116631204</v>
      </c>
    </row>
    <row r="47" spans="1:6" ht="12.75">
      <c r="A47" s="39" t="s">
        <v>64</v>
      </c>
      <c r="B47" s="6">
        <v>1087545.144741484</v>
      </c>
      <c r="C47" s="6">
        <v>258336.65622359273</v>
      </c>
      <c r="D47" s="6">
        <v>0</v>
      </c>
      <c r="E47" s="6">
        <v>0</v>
      </c>
      <c r="F47" s="6">
        <f t="shared" si="2"/>
        <v>1345881.8009650768</v>
      </c>
    </row>
    <row r="48" spans="1:6" ht="12.75">
      <c r="A48" s="39" t="s">
        <v>65</v>
      </c>
      <c r="B48" s="6">
        <v>159955.82317609264</v>
      </c>
      <c r="C48" s="6">
        <v>0</v>
      </c>
      <c r="D48" s="6">
        <v>0</v>
      </c>
      <c r="E48" s="6">
        <v>0</v>
      </c>
      <c r="F48" s="6">
        <f t="shared" si="2"/>
        <v>159955.82317609264</v>
      </c>
    </row>
    <row r="49" spans="1:6" ht="12.75">
      <c r="A49" s="39" t="s">
        <v>66</v>
      </c>
      <c r="B49" s="6">
        <v>765310.2790810879</v>
      </c>
      <c r="C49" s="6">
        <v>18255.303168981234</v>
      </c>
      <c r="D49" s="6">
        <v>0</v>
      </c>
      <c r="E49" s="6">
        <v>0</v>
      </c>
      <c r="F49" s="6">
        <f t="shared" si="2"/>
        <v>783565.5822500691</v>
      </c>
    </row>
    <row r="50" spans="1:6" ht="12.75">
      <c r="A50" s="39" t="s">
        <v>67</v>
      </c>
      <c r="B50" s="6">
        <v>6065104.313144161</v>
      </c>
      <c r="C50" s="6">
        <v>1406734.7653844296</v>
      </c>
      <c r="D50" s="6">
        <v>0</v>
      </c>
      <c r="E50" s="6">
        <v>3473973.159226287</v>
      </c>
      <c r="F50" s="6">
        <f t="shared" si="2"/>
        <v>10945812.237754878</v>
      </c>
    </row>
    <row r="51" spans="1:6" ht="12.75">
      <c r="A51" s="39" t="s">
        <v>68</v>
      </c>
      <c r="B51" s="6">
        <v>442156.4721486579</v>
      </c>
      <c r="C51" s="6">
        <v>90086.02493502389</v>
      </c>
      <c r="D51" s="6">
        <v>0</v>
      </c>
      <c r="E51" s="6">
        <v>94.44839807833554</v>
      </c>
      <c r="F51" s="6">
        <f t="shared" si="2"/>
        <v>532336.9454817601</v>
      </c>
    </row>
    <row r="52" spans="1:6" ht="12.75">
      <c r="A52" s="39" t="s">
        <v>69</v>
      </c>
      <c r="B52" s="6">
        <v>66792.97947610651</v>
      </c>
      <c r="C52" s="6">
        <v>3864.9227802628875</v>
      </c>
      <c r="D52" s="6">
        <v>0</v>
      </c>
      <c r="E52" s="6">
        <v>0</v>
      </c>
      <c r="F52" s="6">
        <f t="shared" si="2"/>
        <v>70657.9022563694</v>
      </c>
    </row>
    <row r="53" spans="1:6" ht="12.75">
      <c r="A53" s="39" t="s">
        <v>70</v>
      </c>
      <c r="B53" s="6">
        <v>995799.4966906533</v>
      </c>
      <c r="C53" s="6">
        <v>7565.724266153218</v>
      </c>
      <c r="D53" s="6">
        <v>0</v>
      </c>
      <c r="E53" s="6">
        <v>0</v>
      </c>
      <c r="F53" s="6">
        <f t="shared" si="2"/>
        <v>1003365.2209568064</v>
      </c>
    </row>
    <row r="54" spans="1:6" ht="12.75">
      <c r="A54" s="39" t="s">
        <v>71</v>
      </c>
      <c r="B54" s="6">
        <v>1109969.687049867</v>
      </c>
      <c r="C54" s="6">
        <v>272892.32817385206</v>
      </c>
      <c r="D54" s="6">
        <v>0</v>
      </c>
      <c r="E54" s="6">
        <v>0</v>
      </c>
      <c r="F54" s="6">
        <f>SUM(B54:E54)</f>
        <v>1382862.015223719</v>
      </c>
    </row>
    <row r="55" spans="1:6" ht="12.75">
      <c r="A55" s="39" t="s">
        <v>72</v>
      </c>
      <c r="B55" s="6">
        <v>141308.83247256622</v>
      </c>
      <c r="C55" s="6">
        <v>1577.7423108906141</v>
      </c>
      <c r="D55" s="6">
        <v>0</v>
      </c>
      <c r="E55" s="6">
        <v>0</v>
      </c>
      <c r="F55" s="6">
        <f>SUM(B55:E55)</f>
        <v>142886.57478345683</v>
      </c>
    </row>
    <row r="56" spans="1:6" ht="12.75">
      <c r="A56" s="39" t="s">
        <v>73</v>
      </c>
      <c r="B56" s="6">
        <v>244039.95407414244</v>
      </c>
      <c r="C56" s="6">
        <v>241858.18115460585</v>
      </c>
      <c r="D56" s="6">
        <v>0</v>
      </c>
      <c r="E56" s="6">
        <v>0</v>
      </c>
      <c r="F56" s="6">
        <f>SUM(B56:E56)</f>
        <v>485898.1352287483</v>
      </c>
    </row>
    <row r="57" spans="1:6" ht="12.75">
      <c r="A57" s="39" t="s">
        <v>74</v>
      </c>
      <c r="B57" s="6">
        <v>153971.1006834912</v>
      </c>
      <c r="C57" s="6">
        <v>16584.76308555487</v>
      </c>
      <c r="D57" s="6">
        <v>0</v>
      </c>
      <c r="E57" s="6">
        <v>0</v>
      </c>
      <c r="F57" s="6">
        <f>SUM(B57:E57)</f>
        <v>170555.8637690461</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89131679.23594089</v>
      </c>
      <c r="C60" s="6">
        <f>SUM(C6:C58)</f>
        <v>22233523.415707987</v>
      </c>
      <c r="D60" s="6">
        <f>SUM(D6:D58)</f>
        <v>0</v>
      </c>
      <c r="E60" s="6">
        <f>SUM(E6:E58)</f>
        <v>21975382.137721594</v>
      </c>
      <c r="F60" s="6">
        <f>SUM(F6:F58)</f>
        <v>133340584.78937048</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Italic"Inter-American Insurance Company of Illinois&amp;R&amp;"Geneva,Bold"UNAUDITED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4.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customWidth="1"/>
    <col min="2" max="2" width="11.00390625" style="7" customWidth="1"/>
    <col min="3" max="3" width="11.625" style="7" customWidth="1"/>
    <col min="4" max="4" width="8.125" style="7" customWidth="1"/>
    <col min="5" max="5" width="14.50390625" style="7" customWidth="1"/>
    <col min="6" max="6" width="12.125" style="7" customWidth="1"/>
    <col min="7" max="7" width="2.625" style="7" customWidth="1"/>
    <col min="8" max="8" width="28.125" style="7" customWidth="1"/>
    <col min="9" max="9" width="14.50390625" style="8" customWidth="1"/>
    <col min="10" max="16384" width="10.625" style="7" customWidth="1"/>
  </cols>
  <sheetData>
    <row r="1" spans="1:6" ht="12.75">
      <c r="A1" s="130" t="s">
        <v>268</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6375.58058904016</v>
      </c>
      <c r="C6" s="6">
        <v>0</v>
      </c>
      <c r="D6" s="6">
        <v>0</v>
      </c>
      <c r="E6" s="6">
        <v>0</v>
      </c>
      <c r="F6" s="6">
        <f aca="true" t="shared" si="0" ref="F6:F53">SUM(B6:E6)</f>
        <v>6375.58058904016</v>
      </c>
      <c r="H6" s="7" t="s">
        <v>8</v>
      </c>
      <c r="I6" s="8" t="s">
        <v>0</v>
      </c>
    </row>
    <row r="7" spans="1:6" ht="12" customHeight="1">
      <c r="A7" s="39" t="s">
        <v>9</v>
      </c>
      <c r="B7" s="6">
        <v>0</v>
      </c>
      <c r="C7" s="6">
        <v>0</v>
      </c>
      <c r="D7" s="6">
        <v>0</v>
      </c>
      <c r="E7" s="6">
        <v>0</v>
      </c>
      <c r="F7" s="6">
        <f t="shared" si="0"/>
        <v>0</v>
      </c>
    </row>
    <row r="8" spans="1:9" ht="12.75">
      <c r="A8" s="39" t="s">
        <v>10</v>
      </c>
      <c r="B8" s="6">
        <v>66198.82302710586</v>
      </c>
      <c r="C8" s="6">
        <v>39114.155496962856</v>
      </c>
      <c r="D8" s="6">
        <v>0</v>
      </c>
      <c r="E8" s="6">
        <v>0</v>
      </c>
      <c r="F8" s="6">
        <f t="shared" si="0"/>
        <v>105312.97852406872</v>
      </c>
      <c r="H8" s="7" t="s">
        <v>0</v>
      </c>
      <c r="I8" s="8" t="s">
        <v>0</v>
      </c>
    </row>
    <row r="9" spans="1:9" ht="12.75">
      <c r="A9" s="39" t="s">
        <v>11</v>
      </c>
      <c r="B9" s="6">
        <v>10776.615156353819</v>
      </c>
      <c r="C9" s="6">
        <v>10799.439099839286</v>
      </c>
      <c r="D9" s="6">
        <v>0</v>
      </c>
      <c r="E9" s="6">
        <v>0</v>
      </c>
      <c r="F9" s="6">
        <f t="shared" si="0"/>
        <v>21576.054256193107</v>
      </c>
      <c r="H9" s="7" t="s">
        <v>0</v>
      </c>
      <c r="I9" s="8" t="s">
        <v>0</v>
      </c>
    </row>
    <row r="10" spans="1:9" ht="12.75">
      <c r="A10" s="39" t="s">
        <v>12</v>
      </c>
      <c r="B10" s="6">
        <v>1223275.7660898254</v>
      </c>
      <c r="C10" s="6">
        <v>196566.12773193797</v>
      </c>
      <c r="D10" s="6">
        <v>0</v>
      </c>
      <c r="E10" s="6">
        <v>0</v>
      </c>
      <c r="F10" s="6">
        <f t="shared" si="0"/>
        <v>1419841.8938217633</v>
      </c>
      <c r="H10" s="7" t="s">
        <v>13</v>
      </c>
      <c r="I10" s="8">
        <v>12587231.917999974</v>
      </c>
    </row>
    <row r="11" spans="1:6" ht="12.75">
      <c r="A11" s="39" t="s">
        <v>15</v>
      </c>
      <c r="B11" s="6">
        <v>35646.3281216731</v>
      </c>
      <c r="C11" s="6">
        <v>17093.522793688724</v>
      </c>
      <c r="D11" s="6">
        <v>0</v>
      </c>
      <c r="E11" s="6">
        <v>0</v>
      </c>
      <c r="F11" s="6">
        <f t="shared" si="0"/>
        <v>52739.85091536182</v>
      </c>
    </row>
    <row r="12" spans="1:8" ht="12.75">
      <c r="A12" s="39" t="s">
        <v>16</v>
      </c>
      <c r="B12" s="6">
        <v>1511.1748019787617</v>
      </c>
      <c r="C12" s="6">
        <v>7077.314255983727</v>
      </c>
      <c r="D12" s="6">
        <v>0</v>
      </c>
      <c r="E12" s="6">
        <v>0</v>
      </c>
      <c r="F12" s="6">
        <f t="shared" si="0"/>
        <v>8588.489057962488</v>
      </c>
      <c r="H12" s="7" t="s">
        <v>17</v>
      </c>
    </row>
    <row r="13" spans="1:9" ht="12.75">
      <c r="A13" s="39" t="s">
        <v>18</v>
      </c>
      <c r="B13" s="6">
        <v>0</v>
      </c>
      <c r="C13" s="6">
        <v>0</v>
      </c>
      <c r="D13" s="6">
        <v>0</v>
      </c>
      <c r="E13" s="6">
        <v>0</v>
      </c>
      <c r="F13" s="6">
        <f t="shared" si="0"/>
        <v>0</v>
      </c>
      <c r="H13" s="7" t="s">
        <v>19</v>
      </c>
      <c r="I13" s="8">
        <v>0</v>
      </c>
    </row>
    <row r="14" spans="1:9" ht="12.75">
      <c r="A14" s="39" t="s">
        <v>20</v>
      </c>
      <c r="B14" s="6">
        <v>859.5419075157149</v>
      </c>
      <c r="C14" s="6">
        <v>0</v>
      </c>
      <c r="D14" s="6">
        <v>0</v>
      </c>
      <c r="E14" s="6">
        <v>0</v>
      </c>
      <c r="F14" s="6">
        <f t="shared" si="0"/>
        <v>859.5419075157149</v>
      </c>
      <c r="H14" s="7" t="s">
        <v>21</v>
      </c>
      <c r="I14" s="8">
        <v>0</v>
      </c>
    </row>
    <row r="15" spans="1:9" ht="12.75">
      <c r="A15" s="39" t="s">
        <v>22</v>
      </c>
      <c r="B15" s="6">
        <v>25906.100473322083</v>
      </c>
      <c r="C15" s="6">
        <v>23656.19126005814</v>
      </c>
      <c r="D15" s="6">
        <v>0</v>
      </c>
      <c r="E15" s="6">
        <v>0</v>
      </c>
      <c r="F15" s="6">
        <f t="shared" si="0"/>
        <v>49562.291733380225</v>
      </c>
      <c r="H15" s="7" t="s">
        <v>23</v>
      </c>
      <c r="I15" s="8">
        <v>215502.17294226662</v>
      </c>
    </row>
    <row r="16" spans="1:6" ht="12.75">
      <c r="A16" s="39" t="s">
        <v>24</v>
      </c>
      <c r="B16" s="6">
        <v>7738.280835415364</v>
      </c>
      <c r="C16" s="6">
        <v>734.9770779095292</v>
      </c>
      <c r="D16" s="6">
        <v>0</v>
      </c>
      <c r="E16" s="6">
        <v>0</v>
      </c>
      <c r="F16" s="6">
        <f t="shared" si="0"/>
        <v>8473.257913324893</v>
      </c>
    </row>
    <row r="17" spans="1:8" ht="12.75">
      <c r="A17" s="39" t="s">
        <v>25</v>
      </c>
      <c r="B17" s="6">
        <v>382.9687551273734</v>
      </c>
      <c r="C17" s="6">
        <v>0</v>
      </c>
      <c r="D17" s="6">
        <v>0</v>
      </c>
      <c r="E17" s="6">
        <v>0</v>
      </c>
      <c r="F17" s="6">
        <f t="shared" si="0"/>
        <v>382.9687551273734</v>
      </c>
      <c r="H17" s="7" t="s">
        <v>26</v>
      </c>
    </row>
    <row r="18" spans="1:9" ht="12.75">
      <c r="A18" s="39" t="s">
        <v>27</v>
      </c>
      <c r="B18" s="6">
        <v>15092.610106784885</v>
      </c>
      <c r="C18" s="6">
        <v>14005.43295874779</v>
      </c>
      <c r="D18" s="6">
        <v>0</v>
      </c>
      <c r="E18" s="6">
        <v>0</v>
      </c>
      <c r="F18" s="6">
        <f t="shared" si="0"/>
        <v>29098.043065532675</v>
      </c>
      <c r="H18" s="7" t="s">
        <v>28</v>
      </c>
      <c r="I18" s="8">
        <v>0</v>
      </c>
    </row>
    <row r="19" spans="1:9" ht="12.75">
      <c r="A19" s="39" t="s">
        <v>29</v>
      </c>
      <c r="B19" s="6">
        <v>0</v>
      </c>
      <c r="C19" s="6">
        <v>0</v>
      </c>
      <c r="D19" s="6">
        <v>0</v>
      </c>
      <c r="E19" s="6">
        <v>0</v>
      </c>
      <c r="F19" s="6">
        <f t="shared" si="0"/>
        <v>0</v>
      </c>
      <c r="H19" s="7" t="s">
        <v>30</v>
      </c>
      <c r="I19" s="8">
        <v>-964</v>
      </c>
    </row>
    <row r="20" spans="1:9" ht="12.75">
      <c r="A20" s="39" t="s">
        <v>31</v>
      </c>
      <c r="B20" s="6">
        <v>1103668.4195716176</v>
      </c>
      <c r="C20" s="6">
        <v>3072893.9206170877</v>
      </c>
      <c r="D20" s="6">
        <v>0</v>
      </c>
      <c r="E20" s="6">
        <v>0</v>
      </c>
      <c r="F20" s="6">
        <f t="shared" si="0"/>
        <v>4176562.3401887054</v>
      </c>
      <c r="H20" s="7" t="s">
        <v>32</v>
      </c>
      <c r="I20" s="8" t="s">
        <v>0</v>
      </c>
    </row>
    <row r="21" spans="1:9" ht="12.75">
      <c r="A21" s="39" t="s">
        <v>33</v>
      </c>
      <c r="B21" s="6">
        <v>0</v>
      </c>
      <c r="C21" s="6">
        <v>0</v>
      </c>
      <c r="D21" s="6">
        <v>0</v>
      </c>
      <c r="E21" s="6">
        <v>0</v>
      </c>
      <c r="F21" s="6">
        <f t="shared" si="0"/>
        <v>0</v>
      </c>
      <c r="H21" s="7" t="s">
        <v>34</v>
      </c>
      <c r="I21" s="8">
        <v>2054282.7100058189</v>
      </c>
    </row>
    <row r="22" spans="1:9" ht="12.75">
      <c r="A22" s="39" t="s">
        <v>35</v>
      </c>
      <c r="B22" s="6">
        <v>22672.764747514568</v>
      </c>
      <c r="C22" s="6">
        <v>13206.858792417217</v>
      </c>
      <c r="D22" s="6">
        <v>0</v>
      </c>
      <c r="E22" s="6">
        <v>0</v>
      </c>
      <c r="F22" s="6">
        <f t="shared" si="0"/>
        <v>35879.62353993178</v>
      </c>
      <c r="H22" s="7" t="s">
        <v>36</v>
      </c>
      <c r="I22" s="8" t="s">
        <v>0</v>
      </c>
    </row>
    <row r="23" spans="1:9" ht="12.75">
      <c r="A23" s="39" t="s">
        <v>37</v>
      </c>
      <c r="B23" s="6">
        <v>3365.007133826986</v>
      </c>
      <c r="C23" s="6">
        <v>1015.26928674216</v>
      </c>
      <c r="D23" s="6">
        <v>0</v>
      </c>
      <c r="E23" s="6">
        <v>0</v>
      </c>
      <c r="F23" s="6">
        <f t="shared" si="0"/>
        <v>4380.276420569146</v>
      </c>
      <c r="H23" s="7" t="s">
        <v>38</v>
      </c>
      <c r="I23" s="8">
        <v>0</v>
      </c>
    </row>
    <row r="24" spans="1:6" ht="12.75">
      <c r="A24" s="39" t="s">
        <v>39</v>
      </c>
      <c r="B24" s="6">
        <v>1212.1839056811093</v>
      </c>
      <c r="C24" s="6">
        <v>0</v>
      </c>
      <c r="D24" s="6">
        <v>0</v>
      </c>
      <c r="E24" s="6">
        <v>0</v>
      </c>
      <c r="F24" s="6">
        <f t="shared" si="0"/>
        <v>1212.1839056811093</v>
      </c>
    </row>
    <row r="25" spans="1:9" ht="12.75">
      <c r="A25" s="39" t="s">
        <v>40</v>
      </c>
      <c r="B25" s="6">
        <v>0</v>
      </c>
      <c r="C25" s="6">
        <v>0</v>
      </c>
      <c r="D25" s="6">
        <v>0</v>
      </c>
      <c r="E25" s="6">
        <v>0</v>
      </c>
      <c r="F25" s="6">
        <f t="shared" si="0"/>
        <v>0</v>
      </c>
      <c r="H25" s="7" t="s">
        <v>41</v>
      </c>
      <c r="I25" s="8">
        <f>SUM(I10:I15)-SUM(I18:I23)</f>
        <v>10749415.380936421</v>
      </c>
    </row>
    <row r="26" spans="1:9" ht="12.75">
      <c r="A26" s="39" t="s">
        <v>42</v>
      </c>
      <c r="B26" s="6">
        <v>2093.855793385751</v>
      </c>
      <c r="C26" s="6">
        <v>2860.394026340557</v>
      </c>
      <c r="D26" s="6">
        <v>0</v>
      </c>
      <c r="E26" s="6">
        <v>0</v>
      </c>
      <c r="F26" s="6">
        <f t="shared" si="0"/>
        <v>4954.2498197263085</v>
      </c>
      <c r="H26" s="7" t="s">
        <v>43</v>
      </c>
      <c r="I26" s="8">
        <f>+F60</f>
        <v>10749415.38093642</v>
      </c>
    </row>
    <row r="27" spans="1:9" ht="12.75">
      <c r="A27" s="39" t="s">
        <v>44</v>
      </c>
      <c r="B27" s="6">
        <v>0</v>
      </c>
      <c r="C27" s="6">
        <v>0</v>
      </c>
      <c r="D27" s="6">
        <v>0</v>
      </c>
      <c r="E27" s="6">
        <v>0</v>
      </c>
      <c r="F27" s="6">
        <f t="shared" si="0"/>
        <v>0</v>
      </c>
      <c r="I27" s="6" t="s">
        <v>0</v>
      </c>
    </row>
    <row r="28" spans="1:9" ht="12.75">
      <c r="A28" s="39" t="s">
        <v>45</v>
      </c>
      <c r="B28" s="6">
        <v>0</v>
      </c>
      <c r="C28" s="6">
        <v>0</v>
      </c>
      <c r="D28" s="6">
        <v>0</v>
      </c>
      <c r="E28" s="6">
        <v>0</v>
      </c>
      <c r="F28" s="6">
        <f t="shared" si="0"/>
        <v>0</v>
      </c>
      <c r="I28" s="6"/>
    </row>
    <row r="29" spans="1:6" ht="12.75">
      <c r="A29" s="39" t="s">
        <v>46</v>
      </c>
      <c r="B29" s="6">
        <v>6845.534314726224</v>
      </c>
      <c r="C29" s="6">
        <v>26436.354010250845</v>
      </c>
      <c r="D29" s="6">
        <v>0</v>
      </c>
      <c r="E29" s="6">
        <v>0</v>
      </c>
      <c r="F29" s="6">
        <f t="shared" si="0"/>
        <v>33281.888324977066</v>
      </c>
    </row>
    <row r="30" spans="1:6" ht="12.75">
      <c r="A30" s="39" t="s">
        <v>47</v>
      </c>
      <c r="B30" s="6">
        <v>0</v>
      </c>
      <c r="C30" s="6">
        <v>0</v>
      </c>
      <c r="D30" s="6">
        <v>0</v>
      </c>
      <c r="E30" s="6">
        <v>0</v>
      </c>
      <c r="F30" s="6">
        <f t="shared" si="0"/>
        <v>0</v>
      </c>
    </row>
    <row r="31" spans="1:6" ht="12.75">
      <c r="A31" s="39" t="s">
        <v>48</v>
      </c>
      <c r="B31" s="6">
        <v>1368753.7527313323</v>
      </c>
      <c r="C31" s="6">
        <v>371412.3533248077</v>
      </c>
      <c r="D31" s="6">
        <v>0</v>
      </c>
      <c r="E31" s="6">
        <v>0</v>
      </c>
      <c r="F31" s="6">
        <f t="shared" si="0"/>
        <v>1740166.10605614</v>
      </c>
    </row>
    <row r="32" spans="1:6" ht="12.75">
      <c r="A32" s="39" t="s">
        <v>49</v>
      </c>
      <c r="B32" s="6">
        <v>0</v>
      </c>
      <c r="C32" s="6">
        <v>0</v>
      </c>
      <c r="D32" s="6">
        <v>0</v>
      </c>
      <c r="E32" s="6">
        <v>0</v>
      </c>
      <c r="F32" s="6">
        <f t="shared" si="0"/>
        <v>0</v>
      </c>
    </row>
    <row r="33" spans="1:6" ht="12.75">
      <c r="A33" s="39" t="s">
        <v>50</v>
      </c>
      <c r="B33" s="6">
        <v>6197.710574394297</v>
      </c>
      <c r="C33" s="6">
        <v>0</v>
      </c>
      <c r="D33" s="6">
        <v>0</v>
      </c>
      <c r="E33" s="6">
        <v>0</v>
      </c>
      <c r="F33" s="6">
        <f t="shared" si="0"/>
        <v>6197.710574394297</v>
      </c>
    </row>
    <row r="34" spans="1:6" ht="12.75">
      <c r="A34" s="39" t="s">
        <v>51</v>
      </c>
      <c r="B34" s="6">
        <v>3546.896453858865</v>
      </c>
      <c r="C34" s="6">
        <v>218.3134711879662</v>
      </c>
      <c r="D34" s="6">
        <v>0</v>
      </c>
      <c r="E34" s="6">
        <v>0</v>
      </c>
      <c r="F34" s="6">
        <f t="shared" si="0"/>
        <v>3765.209925046831</v>
      </c>
    </row>
    <row r="35" spans="1:6" ht="12.75">
      <c r="A35" s="39" t="s">
        <v>52</v>
      </c>
      <c r="B35" s="6">
        <v>0</v>
      </c>
      <c r="C35" s="6">
        <v>0</v>
      </c>
      <c r="D35" s="6">
        <v>0</v>
      </c>
      <c r="E35" s="6">
        <v>0</v>
      </c>
      <c r="F35" s="6">
        <f t="shared" si="0"/>
        <v>0</v>
      </c>
    </row>
    <row r="36" spans="1:6" ht="12.75">
      <c r="A36" s="39" t="s">
        <v>53</v>
      </c>
      <c r="B36" s="6">
        <v>0</v>
      </c>
      <c r="C36" s="6">
        <v>0</v>
      </c>
      <c r="D36" s="6">
        <v>0</v>
      </c>
      <c r="E36" s="6">
        <v>0</v>
      </c>
      <c r="F36" s="6">
        <f t="shared" si="0"/>
        <v>0</v>
      </c>
    </row>
    <row r="37" spans="1:6" ht="12.75">
      <c r="A37" s="39" t="s">
        <v>54</v>
      </c>
      <c r="B37" s="6">
        <v>7766.552666887981</v>
      </c>
      <c r="C37" s="6">
        <v>0</v>
      </c>
      <c r="D37" s="6">
        <v>0</v>
      </c>
      <c r="E37" s="6">
        <v>0</v>
      </c>
      <c r="F37" s="6">
        <f t="shared" si="0"/>
        <v>7766.552666887981</v>
      </c>
    </row>
    <row r="38" spans="1:6" ht="12.75">
      <c r="A38" s="39" t="s">
        <v>55</v>
      </c>
      <c r="B38" s="6">
        <v>0</v>
      </c>
      <c r="C38" s="6">
        <v>0</v>
      </c>
      <c r="D38" s="6">
        <v>0</v>
      </c>
      <c r="E38" s="6">
        <v>0</v>
      </c>
      <c r="F38" s="6">
        <f t="shared" si="0"/>
        <v>0</v>
      </c>
    </row>
    <row r="39" spans="1:6" ht="12.75">
      <c r="A39" s="39" t="s">
        <v>56</v>
      </c>
      <c r="B39" s="6">
        <v>234.67603822580173</v>
      </c>
      <c r="C39" s="6">
        <v>4558.965836138944</v>
      </c>
      <c r="D39" s="6">
        <v>0</v>
      </c>
      <c r="E39" s="6">
        <v>0</v>
      </c>
      <c r="F39" s="6">
        <f t="shared" si="0"/>
        <v>4793.6418743647455</v>
      </c>
    </row>
    <row r="40" spans="1:6" ht="12.75">
      <c r="A40" s="39" t="s">
        <v>57</v>
      </c>
      <c r="B40" s="6">
        <v>0</v>
      </c>
      <c r="C40" s="6">
        <v>0</v>
      </c>
      <c r="D40" s="6">
        <v>0</v>
      </c>
      <c r="E40" s="6">
        <v>0</v>
      </c>
      <c r="F40" s="6">
        <f t="shared" si="0"/>
        <v>0</v>
      </c>
    </row>
    <row r="41" spans="1:6" ht="12.75">
      <c r="A41" s="39" t="s">
        <v>58</v>
      </c>
      <c r="B41" s="6">
        <v>11131.55119443225</v>
      </c>
      <c r="C41" s="6">
        <v>13850.214682385656</v>
      </c>
      <c r="D41" s="6">
        <v>0</v>
      </c>
      <c r="E41" s="6">
        <v>0</v>
      </c>
      <c r="F41" s="6">
        <f t="shared" si="0"/>
        <v>24981.765876817906</v>
      </c>
    </row>
    <row r="42" spans="1:6" ht="12.75">
      <c r="A42" s="39" t="s">
        <v>59</v>
      </c>
      <c r="B42" s="6">
        <v>33038.85423555462</v>
      </c>
      <c r="C42" s="6">
        <v>11504.261591130753</v>
      </c>
      <c r="D42" s="6">
        <v>0</v>
      </c>
      <c r="E42" s="6">
        <v>0</v>
      </c>
      <c r="F42" s="6">
        <f t="shared" si="0"/>
        <v>44543.115826685374</v>
      </c>
    </row>
    <row r="43" spans="1:6" ht="12.75">
      <c r="A43" s="39" t="s">
        <v>60</v>
      </c>
      <c r="B43" s="6">
        <v>25716.71647860949</v>
      </c>
      <c r="C43" s="6">
        <v>2793.1710127623164</v>
      </c>
      <c r="D43" s="6">
        <v>0</v>
      </c>
      <c r="E43" s="6">
        <v>0</v>
      </c>
      <c r="F43" s="6">
        <f t="shared" si="0"/>
        <v>28509.887491371806</v>
      </c>
    </row>
    <row r="44" spans="1:6" ht="12.75">
      <c r="A44" s="39" t="s">
        <v>61</v>
      </c>
      <c r="B44" s="6">
        <v>93.1819895444314</v>
      </c>
      <c r="C44" s="6">
        <v>0</v>
      </c>
      <c r="D44" s="6">
        <v>0</v>
      </c>
      <c r="E44" s="6">
        <v>0</v>
      </c>
      <c r="F44" s="6">
        <f t="shared" si="0"/>
        <v>93.1819895444314</v>
      </c>
    </row>
    <row r="45" spans="1:6" ht="12.75">
      <c r="A45" s="39" t="s">
        <v>62</v>
      </c>
      <c r="B45" s="6">
        <v>0</v>
      </c>
      <c r="C45" s="6">
        <v>0</v>
      </c>
      <c r="D45" s="6">
        <v>0</v>
      </c>
      <c r="E45" s="6">
        <v>0</v>
      </c>
      <c r="F45" s="6">
        <f t="shared" si="0"/>
        <v>0</v>
      </c>
    </row>
    <row r="46" spans="1:6" ht="12.75">
      <c r="A46" s="39" t="s">
        <v>63</v>
      </c>
      <c r="B46" s="6">
        <v>0</v>
      </c>
      <c r="C46" s="6">
        <v>0</v>
      </c>
      <c r="D46" s="6">
        <v>0</v>
      </c>
      <c r="E46" s="6">
        <v>0</v>
      </c>
      <c r="F46" s="6">
        <f t="shared" si="0"/>
        <v>0</v>
      </c>
    </row>
    <row r="47" spans="1:6" ht="12.75">
      <c r="A47" s="39" t="s">
        <v>64</v>
      </c>
      <c r="B47" s="6">
        <v>276.36336530954634</v>
      </c>
      <c r="C47" s="6">
        <v>0</v>
      </c>
      <c r="D47" s="6">
        <v>0</v>
      </c>
      <c r="E47" s="6">
        <v>0</v>
      </c>
      <c r="F47" s="6">
        <f t="shared" si="0"/>
        <v>276.36336530954634</v>
      </c>
    </row>
    <row r="48" spans="1:6" ht="12.75">
      <c r="A48" s="39" t="s">
        <v>65</v>
      </c>
      <c r="B48" s="6">
        <v>198.61616927141395</v>
      </c>
      <c r="C48" s="6">
        <v>0</v>
      </c>
      <c r="D48" s="6">
        <v>0</v>
      </c>
      <c r="E48" s="6">
        <v>0</v>
      </c>
      <c r="F48" s="6">
        <f t="shared" si="0"/>
        <v>198.61616927141395</v>
      </c>
    </row>
    <row r="49" spans="1:6" ht="12.75">
      <c r="A49" s="39" t="s">
        <v>66</v>
      </c>
      <c r="B49" s="6">
        <v>4941.496624122202</v>
      </c>
      <c r="C49" s="6">
        <v>27043.798901346014</v>
      </c>
      <c r="D49" s="6">
        <v>0</v>
      </c>
      <c r="E49" s="6">
        <v>0</v>
      </c>
      <c r="F49" s="6">
        <f t="shared" si="0"/>
        <v>31985.295525468217</v>
      </c>
    </row>
    <row r="50" spans="1:6" ht="12.75">
      <c r="A50" s="39" t="s">
        <v>67</v>
      </c>
      <c r="B50" s="6">
        <v>2616335.271265641</v>
      </c>
      <c r="C50" s="6">
        <v>155252.8967774728</v>
      </c>
      <c r="D50" s="6">
        <v>0</v>
      </c>
      <c r="E50" s="6">
        <v>0</v>
      </c>
      <c r="F50" s="6">
        <f t="shared" si="0"/>
        <v>2771588.168043114</v>
      </c>
    </row>
    <row r="51" spans="1:6" ht="12.75">
      <c r="A51" s="39" t="s">
        <v>68</v>
      </c>
      <c r="B51" s="6">
        <v>3457.28959004425</v>
      </c>
      <c r="C51" s="6">
        <v>5824.987308681639</v>
      </c>
      <c r="D51" s="6">
        <v>0</v>
      </c>
      <c r="E51" s="6">
        <v>0</v>
      </c>
      <c r="F51" s="6">
        <f t="shared" si="0"/>
        <v>9282.27689872589</v>
      </c>
    </row>
    <row r="52" spans="1:6" ht="12.75">
      <c r="A52" s="39" t="s">
        <v>69</v>
      </c>
      <c r="B52" s="6">
        <v>3225.4665391252424</v>
      </c>
      <c r="C52" s="6">
        <v>0</v>
      </c>
      <c r="D52" s="6">
        <v>0</v>
      </c>
      <c r="E52" s="6">
        <v>0</v>
      </c>
      <c r="F52" s="6">
        <f t="shared" si="0"/>
        <v>3225.4665391252424</v>
      </c>
    </row>
    <row r="53" spans="1:6" ht="12.75">
      <c r="A53" s="39" t="s">
        <v>70</v>
      </c>
      <c r="B53" s="6">
        <v>3340.152697322779</v>
      </c>
      <c r="C53" s="6">
        <v>69647.22109944193</v>
      </c>
      <c r="D53" s="6">
        <v>0</v>
      </c>
      <c r="E53" s="6">
        <v>0</v>
      </c>
      <c r="F53" s="6">
        <f t="shared" si="0"/>
        <v>72987.3737967647</v>
      </c>
    </row>
    <row r="54" spans="1:6" ht="12.75">
      <c r="A54" s="39" t="s">
        <v>71</v>
      </c>
      <c r="B54" s="6">
        <v>35447.53625370572</v>
      </c>
      <c r="C54" s="6">
        <v>0</v>
      </c>
      <c r="D54" s="6">
        <v>0</v>
      </c>
      <c r="E54" s="6">
        <v>0</v>
      </c>
      <c r="F54" s="6">
        <f>SUM(B54:E54)</f>
        <v>35447.53625370572</v>
      </c>
    </row>
    <row r="55" spans="1:6" ht="12.75">
      <c r="A55" s="39" t="s">
        <v>72</v>
      </c>
      <c r="B55" s="6">
        <v>29.086234566635955</v>
      </c>
      <c r="C55" s="6">
        <v>0</v>
      </c>
      <c r="D55" s="6">
        <v>0</v>
      </c>
      <c r="E55" s="6">
        <v>0</v>
      </c>
      <c r="F55" s="6">
        <f>SUM(B55:E55)</f>
        <v>29.086234566635955</v>
      </c>
    </row>
    <row r="56" spans="1:6" ht="12.75">
      <c r="A56" s="39" t="s">
        <v>73</v>
      </c>
      <c r="B56" s="6">
        <v>4496.513090258134</v>
      </c>
      <c r="C56" s="6">
        <v>0</v>
      </c>
      <c r="D56" s="6">
        <v>0</v>
      </c>
      <c r="E56" s="6">
        <v>0</v>
      </c>
      <c r="F56" s="6">
        <f>SUM(B56:E56)</f>
        <v>4496.513090258134</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6661849.239523102</v>
      </c>
      <c r="C60" s="6">
        <f>SUM(C6:C58)</f>
        <v>4087566.141413322</v>
      </c>
      <c r="D60" s="6">
        <f>SUM(D6:D58)</f>
        <v>0</v>
      </c>
      <c r="E60" s="6">
        <f>SUM(E6:E58)</f>
        <v>0</v>
      </c>
      <c r="F60" s="6">
        <f>SUM(F6:F58)</f>
        <v>10749415.38093642</v>
      </c>
    </row>
    <row r="61" spans="2:9" ht="13.5" thickBot="1">
      <c r="B61" s="9"/>
      <c r="C61" s="9"/>
      <c r="D61" s="9"/>
      <c r="E61" s="9"/>
      <c r="F61" s="9"/>
      <c r="G61" s="10"/>
      <c r="H61" s="10"/>
      <c r="I61" s="9"/>
    </row>
    <row r="62" ht="12.75">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Italic"International Financial Services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5.xml><?xml version="1.0" encoding="utf-8"?>
<worksheet xmlns="http://schemas.openxmlformats.org/spreadsheetml/2006/main" xmlns:r="http://schemas.openxmlformats.org/officeDocument/2006/relationships">
  <dimension ref="A1:S67"/>
  <sheetViews>
    <sheetView zoomScale="75" zoomScaleNormal="75" workbookViewId="0" topLeftCell="A1">
      <selection activeCell="J10" sqref="J10"/>
    </sheetView>
  </sheetViews>
  <sheetFormatPr defaultColWidth="9.00390625" defaultRowHeight="12.75"/>
  <cols>
    <col min="1" max="1" width="15.625" style="7" bestFit="1" customWidth="1"/>
    <col min="2" max="2" width="11.00390625" style="7" bestFit="1" customWidth="1"/>
    <col min="3" max="3" width="12.1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 width="10.625" style="7" customWidth="1"/>
    <col min="17" max="17" width="6.875" style="7" bestFit="1" customWidth="1"/>
    <col min="18" max="18" width="10.00390625" style="7" bestFit="1" customWidth="1"/>
    <col min="19" max="19" width="3.00390625" style="7" bestFit="1" customWidth="1"/>
    <col min="20" max="16384" width="10.625" style="7" customWidth="1"/>
  </cols>
  <sheetData>
    <row r="1" spans="1:6" ht="12.75">
      <c r="A1" s="130" t="s">
        <v>305</v>
      </c>
      <c r="B1" s="130"/>
      <c r="C1" s="130"/>
      <c r="D1" s="130"/>
      <c r="E1" s="130"/>
      <c r="F1" s="130"/>
    </row>
    <row r="2" ht="12.75">
      <c r="A2" s="4" t="s">
        <v>0</v>
      </c>
    </row>
    <row r="3" spans="2:18" ht="12.75">
      <c r="B3" s="21"/>
      <c r="C3" s="21" t="s">
        <v>1</v>
      </c>
      <c r="E3" s="21" t="s">
        <v>2</v>
      </c>
      <c r="Q3" s="7" t="s">
        <v>80</v>
      </c>
      <c r="R3" s="7" t="s">
        <v>81</v>
      </c>
    </row>
    <row r="4" spans="1:6" ht="12.75">
      <c r="A4" s="7" t="s">
        <v>0</v>
      </c>
      <c r="B4" s="21" t="s">
        <v>3</v>
      </c>
      <c r="C4" s="21" t="s">
        <v>4</v>
      </c>
      <c r="D4" s="21" t="s">
        <v>5</v>
      </c>
      <c r="E4" s="21" t="s">
        <v>4</v>
      </c>
      <c r="F4" s="21" t="s">
        <v>6</v>
      </c>
    </row>
    <row r="5" ht="12.75">
      <c r="A5" s="7" t="s">
        <v>0</v>
      </c>
    </row>
    <row r="6" spans="1:19" ht="12.75">
      <c r="A6" s="39" t="s">
        <v>7</v>
      </c>
      <c r="B6" s="6">
        <v>60111.55079420562</v>
      </c>
      <c r="C6" s="6">
        <v>109577.45075855285</v>
      </c>
      <c r="D6" s="6">
        <v>0</v>
      </c>
      <c r="E6" s="6">
        <v>0</v>
      </c>
      <c r="F6" s="6">
        <f aca="true" t="shared" si="0" ref="F6:F21">SUM(B6:E6)</f>
        <v>169689.00155275848</v>
      </c>
      <c r="H6" s="7" t="s">
        <v>8</v>
      </c>
      <c r="I6" s="8" t="s">
        <v>0</v>
      </c>
      <c r="Q6" s="7">
        <v>0</v>
      </c>
      <c r="R6" s="7">
        <v>0</v>
      </c>
      <c r="S6" s="7">
        <f aca="true" t="shared" si="1" ref="S6:S37">SUM(Q6:R6)</f>
        <v>0</v>
      </c>
    </row>
    <row r="7" spans="1:19" ht="12" customHeight="1">
      <c r="A7" s="39" t="s">
        <v>9</v>
      </c>
      <c r="B7" s="6">
        <v>0</v>
      </c>
      <c r="C7" s="6">
        <v>0</v>
      </c>
      <c r="D7" s="6">
        <v>0</v>
      </c>
      <c r="E7" s="6">
        <v>0</v>
      </c>
      <c r="F7" s="6">
        <f t="shared" si="0"/>
        <v>0</v>
      </c>
      <c r="Q7" s="7">
        <v>0</v>
      </c>
      <c r="R7" s="7">
        <v>0</v>
      </c>
      <c r="S7" s="7">
        <f t="shared" si="1"/>
        <v>0</v>
      </c>
    </row>
    <row r="8" spans="1:19" ht="12.75">
      <c r="A8" s="39" t="s">
        <v>10</v>
      </c>
      <c r="B8" s="6">
        <v>4022.562960095777</v>
      </c>
      <c r="C8" s="6">
        <v>9807.958023801062</v>
      </c>
      <c r="D8" s="6">
        <v>0</v>
      </c>
      <c r="E8" s="6">
        <v>0</v>
      </c>
      <c r="F8" s="6">
        <f t="shared" si="0"/>
        <v>13830.520983896839</v>
      </c>
      <c r="H8" s="7" t="s">
        <v>0</v>
      </c>
      <c r="I8" s="8" t="s">
        <v>0</v>
      </c>
      <c r="Q8" s="7">
        <v>0</v>
      </c>
      <c r="R8" s="7">
        <v>0</v>
      </c>
      <c r="S8" s="7">
        <f t="shared" si="1"/>
        <v>0</v>
      </c>
    </row>
    <row r="9" spans="1:19" ht="12.75">
      <c r="A9" s="39" t="s">
        <v>11</v>
      </c>
      <c r="B9" s="6">
        <v>544.4409643494859</v>
      </c>
      <c r="C9" s="6">
        <v>27177.28230590157</v>
      </c>
      <c r="D9" s="6">
        <v>0</v>
      </c>
      <c r="E9" s="6">
        <v>0</v>
      </c>
      <c r="F9" s="6">
        <f t="shared" si="0"/>
        <v>27721.72327025106</v>
      </c>
      <c r="H9" s="7" t="s">
        <v>0</v>
      </c>
      <c r="I9" s="8" t="s">
        <v>0</v>
      </c>
      <c r="Q9" s="7">
        <v>0</v>
      </c>
      <c r="R9" s="7">
        <v>0</v>
      </c>
      <c r="S9" s="7">
        <f t="shared" si="1"/>
        <v>0</v>
      </c>
    </row>
    <row r="10" spans="1:19" ht="12.75">
      <c r="A10" s="39" t="s">
        <v>12</v>
      </c>
      <c r="B10" s="6">
        <v>112253.93614833488</v>
      </c>
      <c r="C10" s="6">
        <v>48093.034411818546</v>
      </c>
      <c r="D10" s="6">
        <v>0</v>
      </c>
      <c r="E10" s="6">
        <v>0</v>
      </c>
      <c r="F10" s="6">
        <f t="shared" si="0"/>
        <v>160346.97056015342</v>
      </c>
      <c r="H10" s="7" t="s">
        <v>13</v>
      </c>
      <c r="I10" s="8">
        <v>67641599.76965086</v>
      </c>
      <c r="Q10" s="7">
        <v>0</v>
      </c>
      <c r="R10" s="7">
        <v>0</v>
      </c>
      <c r="S10" s="7">
        <f t="shared" si="1"/>
        <v>0</v>
      </c>
    </row>
    <row r="11" spans="1:19" ht="12.75">
      <c r="A11" s="39" t="s">
        <v>15</v>
      </c>
      <c r="B11" s="6">
        <v>22123.492300286547</v>
      </c>
      <c r="C11" s="6">
        <v>19388.29775222309</v>
      </c>
      <c r="D11" s="6">
        <v>0</v>
      </c>
      <c r="E11" s="6">
        <v>0</v>
      </c>
      <c r="F11" s="6">
        <f t="shared" si="0"/>
        <v>41511.790052509634</v>
      </c>
      <c r="Q11" s="7">
        <v>0</v>
      </c>
      <c r="R11" s="7">
        <v>0</v>
      </c>
      <c r="S11" s="7">
        <f t="shared" si="1"/>
        <v>0</v>
      </c>
    </row>
    <row r="12" spans="1:19" ht="12.75">
      <c r="A12" s="39" t="s">
        <v>16</v>
      </c>
      <c r="B12" s="6">
        <v>0</v>
      </c>
      <c r="C12" s="6">
        <v>0</v>
      </c>
      <c r="D12" s="6">
        <v>0</v>
      </c>
      <c r="E12" s="6">
        <v>0</v>
      </c>
      <c r="F12" s="6">
        <f t="shared" si="0"/>
        <v>0</v>
      </c>
      <c r="H12" s="7" t="s">
        <v>17</v>
      </c>
      <c r="Q12" s="7">
        <v>0</v>
      </c>
      <c r="R12" s="7">
        <v>0</v>
      </c>
      <c r="S12" s="7">
        <f t="shared" si="1"/>
        <v>0</v>
      </c>
    </row>
    <row r="13" spans="1:19" ht="12.75">
      <c r="A13" s="39" t="s">
        <v>18</v>
      </c>
      <c r="B13" s="6">
        <v>897.9861659653925</v>
      </c>
      <c r="C13" s="6">
        <v>698.9916034684793</v>
      </c>
      <c r="D13" s="6">
        <v>0</v>
      </c>
      <c r="E13" s="6">
        <v>0</v>
      </c>
      <c r="F13" s="6">
        <f t="shared" si="0"/>
        <v>1596.9777694338718</v>
      </c>
      <c r="H13" s="7" t="s">
        <v>19</v>
      </c>
      <c r="I13" s="8">
        <v>0</v>
      </c>
      <c r="Q13" s="7">
        <v>0</v>
      </c>
      <c r="R13" s="7">
        <v>0</v>
      </c>
      <c r="S13" s="7">
        <f t="shared" si="1"/>
        <v>0</v>
      </c>
    </row>
    <row r="14" spans="1:19" ht="12.75">
      <c r="A14" s="39" t="s">
        <v>20</v>
      </c>
      <c r="B14" s="6">
        <v>0</v>
      </c>
      <c r="C14" s="6">
        <v>0</v>
      </c>
      <c r="D14" s="6">
        <v>0</v>
      </c>
      <c r="E14" s="6">
        <v>0</v>
      </c>
      <c r="F14" s="6">
        <f t="shared" si="0"/>
        <v>0</v>
      </c>
      <c r="H14" s="7" t="s">
        <v>21</v>
      </c>
      <c r="I14" s="8">
        <v>0</v>
      </c>
      <c r="Q14" s="7">
        <v>0</v>
      </c>
      <c r="R14" s="7">
        <v>0</v>
      </c>
      <c r="S14" s="7">
        <f t="shared" si="1"/>
        <v>0</v>
      </c>
    </row>
    <row r="15" spans="1:19" ht="12.75">
      <c r="A15" s="39" t="s">
        <v>22</v>
      </c>
      <c r="B15" s="6">
        <v>433082.368524</v>
      </c>
      <c r="C15" s="6">
        <v>605048.5379404497</v>
      </c>
      <c r="D15" s="6">
        <v>0</v>
      </c>
      <c r="E15" s="6">
        <v>0</v>
      </c>
      <c r="F15" s="6">
        <f t="shared" si="0"/>
        <v>1038130.9064644496</v>
      </c>
      <c r="H15" s="7" t="s">
        <v>23</v>
      </c>
      <c r="I15" s="8">
        <v>649396.08</v>
      </c>
      <c r="Q15" s="7">
        <v>0</v>
      </c>
      <c r="R15" s="7">
        <v>0</v>
      </c>
      <c r="S15" s="7">
        <f t="shared" si="1"/>
        <v>0</v>
      </c>
    </row>
    <row r="16" spans="1:19" ht="12.75">
      <c r="A16" s="39" t="s">
        <v>24</v>
      </c>
      <c r="B16" s="6">
        <v>119612.12759497015</v>
      </c>
      <c r="C16" s="6">
        <v>1851664.2897157236</v>
      </c>
      <c r="D16" s="6">
        <v>0</v>
      </c>
      <c r="E16" s="6">
        <v>0</v>
      </c>
      <c r="F16" s="6">
        <f t="shared" si="0"/>
        <v>1971276.4173106938</v>
      </c>
      <c r="Q16" s="7">
        <v>0</v>
      </c>
      <c r="R16" s="7">
        <v>0</v>
      </c>
      <c r="S16" s="7">
        <f t="shared" si="1"/>
        <v>0</v>
      </c>
    </row>
    <row r="17" spans="1:19" ht="12.75">
      <c r="A17" s="39" t="s">
        <v>25</v>
      </c>
      <c r="B17" s="6">
        <v>0</v>
      </c>
      <c r="C17" s="6">
        <v>0</v>
      </c>
      <c r="D17" s="6">
        <v>0</v>
      </c>
      <c r="E17" s="6">
        <v>0</v>
      </c>
      <c r="F17" s="6">
        <f t="shared" si="0"/>
        <v>0</v>
      </c>
      <c r="H17" s="7" t="s">
        <v>26</v>
      </c>
      <c r="Q17" s="7">
        <v>0</v>
      </c>
      <c r="R17" s="7">
        <v>0</v>
      </c>
      <c r="S17" s="7">
        <f t="shared" si="1"/>
        <v>0</v>
      </c>
    </row>
    <row r="18" spans="1:19" ht="12.75">
      <c r="A18" s="39" t="s">
        <v>27</v>
      </c>
      <c r="B18" s="6">
        <v>0</v>
      </c>
      <c r="C18" s="6">
        <v>0</v>
      </c>
      <c r="D18" s="6">
        <v>0</v>
      </c>
      <c r="E18" s="6">
        <v>0</v>
      </c>
      <c r="F18" s="6">
        <f t="shared" si="0"/>
        <v>0</v>
      </c>
      <c r="H18" s="7" t="s">
        <v>28</v>
      </c>
      <c r="I18" s="8">
        <v>46001671.584207796</v>
      </c>
      <c r="Q18" s="7">
        <v>0</v>
      </c>
      <c r="R18" s="7">
        <v>0</v>
      </c>
      <c r="S18" s="7">
        <f t="shared" si="1"/>
        <v>0</v>
      </c>
    </row>
    <row r="19" spans="1:19" ht="12.75">
      <c r="A19" s="39" t="s">
        <v>29</v>
      </c>
      <c r="B19" s="6">
        <v>26522.82653738952</v>
      </c>
      <c r="C19" s="6">
        <v>2311.3872779134854</v>
      </c>
      <c r="D19" s="6">
        <v>0</v>
      </c>
      <c r="E19" s="6">
        <v>0</v>
      </c>
      <c r="F19" s="6">
        <f t="shared" si="0"/>
        <v>28834.213815303003</v>
      </c>
      <c r="H19" s="7" t="s">
        <v>30</v>
      </c>
      <c r="I19" s="8">
        <v>-131111.8145569294</v>
      </c>
      <c r="Q19" s="7">
        <v>0</v>
      </c>
      <c r="R19" s="7">
        <v>0</v>
      </c>
      <c r="S19" s="7">
        <f t="shared" si="1"/>
        <v>0</v>
      </c>
    </row>
    <row r="20" spans="1:19" ht="12.75">
      <c r="A20" s="39" t="s">
        <v>31</v>
      </c>
      <c r="B20" s="6">
        <v>200.90214079270487</v>
      </c>
      <c r="C20" s="6">
        <v>43924.0366984926</v>
      </c>
      <c r="D20" s="6">
        <v>0</v>
      </c>
      <c r="E20" s="6">
        <v>0</v>
      </c>
      <c r="F20" s="6">
        <f t="shared" si="0"/>
        <v>44124.93883928531</v>
      </c>
      <c r="H20" s="7" t="s">
        <v>32</v>
      </c>
      <c r="I20" s="8" t="s">
        <v>0</v>
      </c>
      <c r="Q20" s="7">
        <v>0</v>
      </c>
      <c r="R20" s="7">
        <v>0</v>
      </c>
      <c r="S20" s="7">
        <f t="shared" si="1"/>
        <v>0</v>
      </c>
    </row>
    <row r="21" spans="1:19" ht="12.75">
      <c r="A21" s="39" t="s">
        <v>33</v>
      </c>
      <c r="B21" s="6">
        <v>579.2415509111902</v>
      </c>
      <c r="C21" s="6">
        <v>-11.91953269855432</v>
      </c>
      <c r="D21" s="6">
        <v>0</v>
      </c>
      <c r="E21" s="6">
        <v>0</v>
      </c>
      <c r="F21" s="6">
        <f t="shared" si="0"/>
        <v>567.3220182126358</v>
      </c>
      <c r="H21" s="7" t="s">
        <v>34</v>
      </c>
      <c r="I21" s="8">
        <v>259235</v>
      </c>
      <c r="Q21" s="7">
        <v>0</v>
      </c>
      <c r="R21" s="7">
        <v>0</v>
      </c>
      <c r="S21" s="7">
        <f t="shared" si="1"/>
        <v>0</v>
      </c>
    </row>
    <row r="22" spans="1:19" ht="12.75">
      <c r="A22" s="39" t="s">
        <v>35</v>
      </c>
      <c r="B22" s="6">
        <v>41196.36450166526</v>
      </c>
      <c r="C22" s="6">
        <v>79157.77495796721</v>
      </c>
      <c r="D22" s="6">
        <v>0</v>
      </c>
      <c r="E22" s="6">
        <v>0</v>
      </c>
      <c r="F22" s="6">
        <f aca="true" t="shared" si="2" ref="F22:F37">SUM(B22:E22)</f>
        <v>120354.13945963247</v>
      </c>
      <c r="H22" s="7" t="s">
        <v>36</v>
      </c>
      <c r="I22" s="8" t="s">
        <v>0</v>
      </c>
      <c r="Q22" s="7">
        <v>0</v>
      </c>
      <c r="R22" s="7">
        <v>0</v>
      </c>
      <c r="S22" s="7">
        <f t="shared" si="1"/>
        <v>0</v>
      </c>
    </row>
    <row r="23" spans="1:19" ht="12.75">
      <c r="A23" s="39" t="s">
        <v>37</v>
      </c>
      <c r="B23" s="6">
        <v>56741.2431186841</v>
      </c>
      <c r="C23" s="6">
        <v>223471.52689561143</v>
      </c>
      <c r="D23" s="6">
        <v>0</v>
      </c>
      <c r="E23" s="6">
        <v>0</v>
      </c>
      <c r="F23" s="6">
        <f t="shared" si="2"/>
        <v>280212.77001429553</v>
      </c>
      <c r="H23" s="7" t="s">
        <v>38</v>
      </c>
      <c r="I23" s="8">
        <v>1270000</v>
      </c>
      <c r="Q23" s="7">
        <v>0</v>
      </c>
      <c r="R23" s="7">
        <v>0</v>
      </c>
      <c r="S23" s="7">
        <f t="shared" si="1"/>
        <v>0</v>
      </c>
    </row>
    <row r="24" spans="1:19" ht="12.75">
      <c r="A24" s="39" t="s">
        <v>39</v>
      </c>
      <c r="B24" s="6">
        <v>80275.53849069675</v>
      </c>
      <c r="C24" s="6">
        <v>25759.739979548478</v>
      </c>
      <c r="D24" s="6">
        <v>0</v>
      </c>
      <c r="E24" s="6">
        <v>0</v>
      </c>
      <c r="F24" s="6">
        <f t="shared" si="2"/>
        <v>106035.27847024523</v>
      </c>
      <c r="Q24" s="7">
        <v>0</v>
      </c>
      <c r="R24" s="7">
        <v>0</v>
      </c>
      <c r="S24" s="7">
        <f t="shared" si="1"/>
        <v>0</v>
      </c>
    </row>
    <row r="25" spans="1:19" ht="12.75">
      <c r="A25" s="39" t="s">
        <v>40</v>
      </c>
      <c r="B25" s="6">
        <v>0</v>
      </c>
      <c r="C25" s="6">
        <v>0</v>
      </c>
      <c r="D25" s="6">
        <v>0</v>
      </c>
      <c r="E25" s="6">
        <v>0</v>
      </c>
      <c r="F25" s="6">
        <f t="shared" si="2"/>
        <v>0</v>
      </c>
      <c r="H25" s="7" t="s">
        <v>41</v>
      </c>
      <c r="I25" s="8">
        <f>SUM(I10:I15)-SUM(I18:I23)</f>
        <v>20891201.07999999</v>
      </c>
      <c r="Q25" s="7">
        <v>0</v>
      </c>
      <c r="R25" s="7">
        <v>0</v>
      </c>
      <c r="S25" s="7">
        <f t="shared" si="1"/>
        <v>0</v>
      </c>
    </row>
    <row r="26" spans="1:19" ht="12.75">
      <c r="A26" s="39" t="s">
        <v>42</v>
      </c>
      <c r="B26" s="6">
        <v>17825.8308509354</v>
      </c>
      <c r="C26" s="6">
        <v>39599.871569841096</v>
      </c>
      <c r="D26" s="6">
        <v>0</v>
      </c>
      <c r="E26" s="6">
        <v>0</v>
      </c>
      <c r="F26" s="6">
        <f t="shared" si="2"/>
        <v>57425.70242077649</v>
      </c>
      <c r="H26" s="7" t="s">
        <v>43</v>
      </c>
      <c r="I26" s="8">
        <f>+F60</f>
        <v>20891201.080000002</v>
      </c>
      <c r="Q26" s="7">
        <v>0</v>
      </c>
      <c r="R26" s="7">
        <v>0</v>
      </c>
      <c r="S26" s="7">
        <f t="shared" si="1"/>
        <v>0</v>
      </c>
    </row>
    <row r="27" spans="1:19" ht="12.75">
      <c r="A27" s="39" t="s">
        <v>44</v>
      </c>
      <c r="B27" s="6">
        <v>0</v>
      </c>
      <c r="C27" s="6">
        <v>0</v>
      </c>
      <c r="D27" s="6">
        <v>0</v>
      </c>
      <c r="E27" s="6">
        <v>0</v>
      </c>
      <c r="F27" s="6">
        <f t="shared" si="2"/>
        <v>0</v>
      </c>
      <c r="Q27" s="7">
        <v>0</v>
      </c>
      <c r="R27" s="7">
        <v>0</v>
      </c>
      <c r="S27" s="7">
        <f t="shared" si="1"/>
        <v>0</v>
      </c>
    </row>
    <row r="28" spans="1:19" ht="12.75">
      <c r="A28" s="39" t="s">
        <v>45</v>
      </c>
      <c r="B28" s="6">
        <v>0</v>
      </c>
      <c r="C28" s="6">
        <v>0</v>
      </c>
      <c r="D28" s="6">
        <v>0</v>
      </c>
      <c r="E28" s="6">
        <v>0</v>
      </c>
      <c r="F28" s="6">
        <f t="shared" si="2"/>
        <v>0</v>
      </c>
      <c r="Q28" s="7">
        <v>0</v>
      </c>
      <c r="R28" s="7">
        <v>0</v>
      </c>
      <c r="S28" s="7">
        <f t="shared" si="1"/>
        <v>0</v>
      </c>
    </row>
    <row r="29" spans="1:19" ht="12.75">
      <c r="A29" s="39" t="s">
        <v>46</v>
      </c>
      <c r="B29" s="6">
        <v>0</v>
      </c>
      <c r="C29" s="6">
        <v>0</v>
      </c>
      <c r="D29" s="6">
        <v>0</v>
      </c>
      <c r="E29" s="6">
        <v>0</v>
      </c>
      <c r="F29" s="6">
        <f t="shared" si="2"/>
        <v>0</v>
      </c>
      <c r="Q29" s="7">
        <v>0</v>
      </c>
      <c r="R29" s="7">
        <v>0</v>
      </c>
      <c r="S29" s="7">
        <f t="shared" si="1"/>
        <v>0</v>
      </c>
    </row>
    <row r="30" spans="1:19" ht="12.75">
      <c r="A30" s="39" t="s">
        <v>47</v>
      </c>
      <c r="B30" s="6">
        <v>5612.138577425996</v>
      </c>
      <c r="C30" s="6">
        <v>66586.08980825235</v>
      </c>
      <c r="D30" s="6">
        <v>0</v>
      </c>
      <c r="E30" s="6">
        <v>0</v>
      </c>
      <c r="F30" s="6">
        <f t="shared" si="2"/>
        <v>72198.22838567835</v>
      </c>
      <c r="Q30" s="7">
        <v>0</v>
      </c>
      <c r="R30" s="7">
        <v>0</v>
      </c>
      <c r="S30" s="7">
        <f t="shared" si="1"/>
        <v>0</v>
      </c>
    </row>
    <row r="31" spans="1:19" ht="12.75">
      <c r="A31" s="39" t="s">
        <v>48</v>
      </c>
      <c r="B31" s="6">
        <v>4718.341865227399</v>
      </c>
      <c r="C31" s="6">
        <v>27606.491634290545</v>
      </c>
      <c r="D31" s="6">
        <v>0</v>
      </c>
      <c r="E31" s="6">
        <v>0</v>
      </c>
      <c r="F31" s="6">
        <f t="shared" si="2"/>
        <v>32324.833499517943</v>
      </c>
      <c r="Q31" s="7">
        <v>0</v>
      </c>
      <c r="R31" s="7">
        <v>0</v>
      </c>
      <c r="S31" s="7">
        <f t="shared" si="1"/>
        <v>0</v>
      </c>
    </row>
    <row r="32" spans="1:19" ht="12.75">
      <c r="A32" s="39" t="s">
        <v>49</v>
      </c>
      <c r="B32" s="6">
        <v>0</v>
      </c>
      <c r="C32" s="6">
        <v>0</v>
      </c>
      <c r="D32" s="6">
        <v>0</v>
      </c>
      <c r="E32" s="6">
        <v>0</v>
      </c>
      <c r="F32" s="6">
        <f t="shared" si="2"/>
        <v>0</v>
      </c>
      <c r="Q32" s="7">
        <v>0</v>
      </c>
      <c r="R32" s="7">
        <v>0</v>
      </c>
      <c r="S32" s="7">
        <f t="shared" si="1"/>
        <v>0</v>
      </c>
    </row>
    <row r="33" spans="1:19" ht="12.75">
      <c r="A33" s="39" t="s">
        <v>50</v>
      </c>
      <c r="B33" s="6">
        <v>0</v>
      </c>
      <c r="C33" s="6">
        <v>0</v>
      </c>
      <c r="D33" s="6">
        <v>0</v>
      </c>
      <c r="E33" s="6">
        <v>0</v>
      </c>
      <c r="F33" s="6">
        <f t="shared" si="2"/>
        <v>0</v>
      </c>
      <c r="Q33" s="7">
        <v>0</v>
      </c>
      <c r="R33" s="7">
        <v>0</v>
      </c>
      <c r="S33" s="7">
        <f t="shared" si="1"/>
        <v>0</v>
      </c>
    </row>
    <row r="34" spans="1:19" ht="12.75">
      <c r="A34" s="39" t="s">
        <v>51</v>
      </c>
      <c r="B34" s="6">
        <v>289.12905936823415</v>
      </c>
      <c r="C34" s="6">
        <v>-5.949647900466842</v>
      </c>
      <c r="D34" s="6">
        <v>0</v>
      </c>
      <c r="E34" s="6">
        <v>0</v>
      </c>
      <c r="F34" s="6">
        <f t="shared" si="2"/>
        <v>283.1794114677673</v>
      </c>
      <c r="Q34" s="7">
        <v>0</v>
      </c>
      <c r="R34" s="7">
        <v>0</v>
      </c>
      <c r="S34" s="7">
        <f t="shared" si="1"/>
        <v>0</v>
      </c>
    </row>
    <row r="35" spans="1:19" ht="12.75">
      <c r="A35" s="39" t="s">
        <v>52</v>
      </c>
      <c r="B35" s="6">
        <v>0</v>
      </c>
      <c r="C35" s="6">
        <v>0</v>
      </c>
      <c r="D35" s="6">
        <v>0</v>
      </c>
      <c r="E35" s="6">
        <v>0</v>
      </c>
      <c r="F35" s="6">
        <f t="shared" si="2"/>
        <v>0</v>
      </c>
      <c r="Q35" s="7">
        <v>0</v>
      </c>
      <c r="R35" s="7">
        <v>0</v>
      </c>
      <c r="S35" s="7">
        <f t="shared" si="1"/>
        <v>0</v>
      </c>
    </row>
    <row r="36" spans="1:19" ht="12.75">
      <c r="A36" s="39" t="s">
        <v>53</v>
      </c>
      <c r="B36" s="6">
        <v>11119.980974531325</v>
      </c>
      <c r="C36" s="6">
        <v>70325.88526659612</v>
      </c>
      <c r="D36" s="6">
        <v>0</v>
      </c>
      <c r="E36" s="6">
        <v>0</v>
      </c>
      <c r="F36" s="6">
        <f t="shared" si="2"/>
        <v>81445.86624112744</v>
      </c>
      <c r="Q36" s="7">
        <v>0</v>
      </c>
      <c r="R36" s="7">
        <v>0</v>
      </c>
      <c r="S36" s="7">
        <f t="shared" si="1"/>
        <v>0</v>
      </c>
    </row>
    <row r="37" spans="1:19" ht="12.75">
      <c r="A37" s="39" t="s">
        <v>54</v>
      </c>
      <c r="B37" s="6">
        <v>309.78113503739377</v>
      </c>
      <c r="C37" s="6">
        <v>-6.374622750500188</v>
      </c>
      <c r="D37" s="6">
        <v>0</v>
      </c>
      <c r="E37" s="6">
        <v>0</v>
      </c>
      <c r="F37" s="6">
        <f t="shared" si="2"/>
        <v>303.4065122868936</v>
      </c>
      <c r="Q37" s="7">
        <v>0</v>
      </c>
      <c r="R37" s="7">
        <v>0</v>
      </c>
      <c r="S37" s="7">
        <f t="shared" si="1"/>
        <v>0</v>
      </c>
    </row>
    <row r="38" spans="1:19" ht="12.75">
      <c r="A38" s="39" t="s">
        <v>55</v>
      </c>
      <c r="B38" s="6">
        <v>0</v>
      </c>
      <c r="C38" s="6">
        <v>0</v>
      </c>
      <c r="D38" s="6">
        <v>0</v>
      </c>
      <c r="E38" s="6">
        <v>0</v>
      </c>
      <c r="F38" s="6">
        <f aca="true" t="shared" si="3" ref="F38:F53">SUM(B38:E38)</f>
        <v>0</v>
      </c>
      <c r="Q38" s="7">
        <v>0</v>
      </c>
      <c r="R38" s="7">
        <v>0</v>
      </c>
      <c r="S38" s="7">
        <f aca="true" t="shared" si="4" ref="S38:S58">SUM(Q38:R38)</f>
        <v>0</v>
      </c>
    </row>
    <row r="39" spans="1:19" ht="12.75">
      <c r="A39" s="39" t="s">
        <v>56</v>
      </c>
      <c r="B39" s="6">
        <v>477632.4192340768</v>
      </c>
      <c r="C39" s="6">
        <v>2704411.2836417565</v>
      </c>
      <c r="D39" s="6">
        <v>0</v>
      </c>
      <c r="E39" s="6">
        <v>0</v>
      </c>
      <c r="F39" s="6">
        <f t="shared" si="3"/>
        <v>3182043.7028758335</v>
      </c>
      <c r="Q39" s="7">
        <v>0</v>
      </c>
      <c r="R39" s="7">
        <v>0</v>
      </c>
      <c r="S39" s="7">
        <f t="shared" si="4"/>
        <v>0</v>
      </c>
    </row>
    <row r="40" spans="1:19" ht="12.75">
      <c r="A40" s="39" t="s">
        <v>57</v>
      </c>
      <c r="B40" s="6">
        <v>0</v>
      </c>
      <c r="C40" s="6">
        <v>0</v>
      </c>
      <c r="D40" s="6">
        <v>0</v>
      </c>
      <c r="E40" s="6">
        <v>0</v>
      </c>
      <c r="F40" s="6">
        <f t="shared" si="3"/>
        <v>0</v>
      </c>
      <c r="Q40" s="7">
        <v>0</v>
      </c>
      <c r="R40" s="7">
        <v>0</v>
      </c>
      <c r="S40" s="7">
        <f t="shared" si="4"/>
        <v>0</v>
      </c>
    </row>
    <row r="41" spans="1:19" ht="12.75">
      <c r="A41" s="39" t="s">
        <v>58</v>
      </c>
      <c r="B41" s="6">
        <v>61425.56628882703</v>
      </c>
      <c r="C41" s="6">
        <v>299465.403330746</v>
      </c>
      <c r="D41" s="6">
        <v>0</v>
      </c>
      <c r="E41" s="6">
        <v>0</v>
      </c>
      <c r="F41" s="6">
        <f t="shared" si="3"/>
        <v>360890.96961957304</v>
      </c>
      <c r="Q41" s="7">
        <v>0</v>
      </c>
      <c r="R41" s="7">
        <v>0</v>
      </c>
      <c r="S41" s="7">
        <f t="shared" si="4"/>
        <v>0</v>
      </c>
    </row>
    <row r="42" spans="1:19" ht="12.75">
      <c r="A42" s="39" t="s">
        <v>59</v>
      </c>
      <c r="B42" s="6">
        <v>129113.145026898</v>
      </c>
      <c r="C42" s="6">
        <v>35951.5560004972</v>
      </c>
      <c r="D42" s="6">
        <v>0</v>
      </c>
      <c r="E42" s="6">
        <v>0</v>
      </c>
      <c r="F42" s="6">
        <f t="shared" si="3"/>
        <v>165064.7010273952</v>
      </c>
      <c r="Q42" s="7">
        <v>0</v>
      </c>
      <c r="R42" s="7">
        <v>0</v>
      </c>
      <c r="S42" s="7">
        <f t="shared" si="4"/>
        <v>0</v>
      </c>
    </row>
    <row r="43" spans="1:19" ht="12.75">
      <c r="A43" s="39" t="s">
        <v>60</v>
      </c>
      <c r="B43" s="6">
        <v>9076.187325344756</v>
      </c>
      <c r="C43" s="6">
        <v>18814.095118399015</v>
      </c>
      <c r="D43" s="6">
        <v>0</v>
      </c>
      <c r="E43" s="6">
        <v>0</v>
      </c>
      <c r="F43" s="6">
        <f t="shared" si="3"/>
        <v>27890.28244374377</v>
      </c>
      <c r="Q43" s="7">
        <v>0</v>
      </c>
      <c r="R43" s="7">
        <v>0</v>
      </c>
      <c r="S43" s="7">
        <f t="shared" si="4"/>
        <v>0</v>
      </c>
    </row>
    <row r="44" spans="1:19" ht="12.75">
      <c r="A44" s="39" t="s">
        <v>61</v>
      </c>
      <c r="B44" s="6">
        <v>12553.64492780454</v>
      </c>
      <c r="C44" s="6">
        <v>36581.83574296151</v>
      </c>
      <c r="D44" s="6">
        <v>0</v>
      </c>
      <c r="E44" s="6">
        <v>0</v>
      </c>
      <c r="F44" s="6">
        <f t="shared" si="3"/>
        <v>49135.480670766054</v>
      </c>
      <c r="Q44" s="7">
        <v>0</v>
      </c>
      <c r="R44" s="7">
        <v>0</v>
      </c>
      <c r="S44" s="7">
        <f t="shared" si="4"/>
        <v>0</v>
      </c>
    </row>
    <row r="45" spans="1:19" ht="12.75">
      <c r="A45" s="39" t="s">
        <v>62</v>
      </c>
      <c r="B45" s="6">
        <v>0</v>
      </c>
      <c r="C45" s="6">
        <v>0</v>
      </c>
      <c r="D45" s="6">
        <v>0</v>
      </c>
      <c r="E45" s="6">
        <v>0</v>
      </c>
      <c r="F45" s="6">
        <f t="shared" si="3"/>
        <v>0</v>
      </c>
      <c r="Q45" s="7">
        <v>0</v>
      </c>
      <c r="R45" s="7">
        <v>0</v>
      </c>
      <c r="S45" s="7">
        <f t="shared" si="4"/>
        <v>0</v>
      </c>
    </row>
    <row r="46" spans="1:19" ht="12.75">
      <c r="A46" s="39" t="s">
        <v>63</v>
      </c>
      <c r="B46" s="6">
        <v>0</v>
      </c>
      <c r="C46" s="6">
        <v>0</v>
      </c>
      <c r="D46" s="6">
        <v>0</v>
      </c>
      <c r="E46" s="6">
        <v>0</v>
      </c>
      <c r="F46" s="6">
        <f t="shared" si="3"/>
        <v>0</v>
      </c>
      <c r="Q46" s="7">
        <v>0</v>
      </c>
      <c r="R46" s="7">
        <v>0</v>
      </c>
      <c r="S46" s="7">
        <f t="shared" si="4"/>
        <v>0</v>
      </c>
    </row>
    <row r="47" spans="1:19" ht="12.75">
      <c r="A47" s="39" t="s">
        <v>64</v>
      </c>
      <c r="B47" s="6">
        <v>2129549.232373506</v>
      </c>
      <c r="C47" s="6">
        <v>5782941.491546437</v>
      </c>
      <c r="D47" s="6">
        <v>0</v>
      </c>
      <c r="E47" s="6">
        <v>0</v>
      </c>
      <c r="F47" s="6">
        <f t="shared" si="3"/>
        <v>7912490.723919943</v>
      </c>
      <c r="Q47" s="7">
        <v>0</v>
      </c>
      <c r="R47" s="7">
        <v>0</v>
      </c>
      <c r="S47" s="7">
        <f t="shared" si="4"/>
        <v>0</v>
      </c>
    </row>
    <row r="48" spans="1:19" ht="12.75">
      <c r="A48" s="39" t="s">
        <v>65</v>
      </c>
      <c r="B48" s="6">
        <v>42.28758351304105</v>
      </c>
      <c r="C48" s="6">
        <v>-0.8701865976873273</v>
      </c>
      <c r="D48" s="6">
        <v>0</v>
      </c>
      <c r="E48" s="6">
        <v>0</v>
      </c>
      <c r="F48" s="6">
        <f t="shared" si="3"/>
        <v>41.41739691535372</v>
      </c>
      <c r="Q48" s="7">
        <v>0</v>
      </c>
      <c r="R48" s="7">
        <v>0</v>
      </c>
      <c r="S48" s="7">
        <f t="shared" si="4"/>
        <v>0</v>
      </c>
    </row>
    <row r="49" spans="1:19" ht="12.75">
      <c r="A49" s="39" t="s">
        <v>66</v>
      </c>
      <c r="B49" s="6">
        <v>26256.9091673375</v>
      </c>
      <c r="C49" s="6">
        <v>2019531.115829832</v>
      </c>
      <c r="D49" s="6">
        <v>0</v>
      </c>
      <c r="E49" s="6">
        <v>0</v>
      </c>
      <c r="F49" s="6">
        <f t="shared" si="3"/>
        <v>2045788.0249971694</v>
      </c>
      <c r="Q49" s="7">
        <v>0</v>
      </c>
      <c r="R49" s="7">
        <v>0</v>
      </c>
      <c r="S49" s="7">
        <f t="shared" si="4"/>
        <v>0</v>
      </c>
    </row>
    <row r="50" spans="1:19" ht="12.75">
      <c r="A50" s="39" t="s">
        <v>67</v>
      </c>
      <c r="B50" s="6">
        <v>307933.45633531484</v>
      </c>
      <c r="C50" s="6">
        <v>536244.5963509184</v>
      </c>
      <c r="D50" s="6">
        <v>0</v>
      </c>
      <c r="E50" s="6">
        <v>0</v>
      </c>
      <c r="F50" s="6">
        <f t="shared" si="3"/>
        <v>844178.0526862333</v>
      </c>
      <c r="Q50" s="7">
        <v>0</v>
      </c>
      <c r="R50" s="7">
        <v>0</v>
      </c>
      <c r="S50" s="7">
        <f t="shared" si="4"/>
        <v>0</v>
      </c>
    </row>
    <row r="51" spans="1:19" ht="12.75">
      <c r="A51" s="39" t="s">
        <v>68</v>
      </c>
      <c r="B51" s="6">
        <v>0</v>
      </c>
      <c r="C51" s="6">
        <v>40299.12719863917</v>
      </c>
      <c r="D51" s="6">
        <v>0</v>
      </c>
      <c r="E51" s="6">
        <v>0</v>
      </c>
      <c r="F51" s="6">
        <f t="shared" si="3"/>
        <v>40299.12719863917</v>
      </c>
      <c r="Q51" s="7">
        <v>0</v>
      </c>
      <c r="R51" s="7">
        <v>0</v>
      </c>
      <c r="S51" s="7">
        <f t="shared" si="4"/>
        <v>0</v>
      </c>
    </row>
    <row r="52" spans="1:19" ht="12.75">
      <c r="A52" s="39" t="s">
        <v>69</v>
      </c>
      <c r="B52" s="6">
        <v>0</v>
      </c>
      <c r="C52" s="6">
        <v>0</v>
      </c>
      <c r="D52" s="6">
        <v>0</v>
      </c>
      <c r="E52" s="6">
        <v>0</v>
      </c>
      <c r="F52" s="6">
        <f t="shared" si="3"/>
        <v>0</v>
      </c>
      <c r="Q52" s="7">
        <v>0</v>
      </c>
      <c r="R52" s="7">
        <v>0</v>
      </c>
      <c r="S52" s="7">
        <f t="shared" si="4"/>
        <v>0</v>
      </c>
    </row>
    <row r="53" spans="1:19" ht="12.75">
      <c r="A53" s="39" t="s">
        <v>70</v>
      </c>
      <c r="B53" s="6">
        <v>442029.52690203796</v>
      </c>
      <c r="C53" s="6">
        <v>1297903.7591686468</v>
      </c>
      <c r="D53" s="6">
        <v>0</v>
      </c>
      <c r="E53" s="6">
        <v>0</v>
      </c>
      <c r="F53" s="6">
        <f t="shared" si="3"/>
        <v>1739933.2860706847</v>
      </c>
      <c r="Q53" s="7">
        <v>0</v>
      </c>
      <c r="R53" s="7">
        <v>0</v>
      </c>
      <c r="S53" s="7">
        <f t="shared" si="4"/>
        <v>0</v>
      </c>
    </row>
    <row r="54" spans="1:19" ht="12.75">
      <c r="A54" s="39" t="s">
        <v>71</v>
      </c>
      <c r="B54" s="6">
        <v>55414.00050066486</v>
      </c>
      <c r="C54" s="6">
        <v>-1082.081309937593</v>
      </c>
      <c r="D54" s="6">
        <v>0</v>
      </c>
      <c r="E54" s="6">
        <v>0</v>
      </c>
      <c r="F54" s="6">
        <f>SUM(B54:E54)</f>
        <v>54331.91919072726</v>
      </c>
      <c r="Q54" s="7">
        <v>0</v>
      </c>
      <c r="R54" s="7">
        <v>0</v>
      </c>
      <c r="S54" s="7">
        <f t="shared" si="4"/>
        <v>0</v>
      </c>
    </row>
    <row r="55" spans="1:19" ht="12.75">
      <c r="A55" s="39" t="s">
        <v>72</v>
      </c>
      <c r="B55" s="6">
        <v>37984.30927246818</v>
      </c>
      <c r="C55" s="6">
        <v>179722.8664296188</v>
      </c>
      <c r="D55" s="6">
        <v>0</v>
      </c>
      <c r="E55" s="6">
        <v>0</v>
      </c>
      <c r="F55" s="6">
        <f>SUM(B55:E55)</f>
        <v>217707.17570208697</v>
      </c>
      <c r="Q55" s="7">
        <v>0</v>
      </c>
      <c r="R55" s="7">
        <v>0</v>
      </c>
      <c r="S55" s="7">
        <f t="shared" si="4"/>
        <v>0</v>
      </c>
    </row>
    <row r="56" spans="1:19" ht="12.75">
      <c r="A56" s="39" t="s">
        <v>73</v>
      </c>
      <c r="B56" s="6">
        <v>91.24992868305468</v>
      </c>
      <c r="C56" s="6">
        <v>3100.7792196304863</v>
      </c>
      <c r="D56" s="6">
        <v>0</v>
      </c>
      <c r="E56" s="6">
        <v>0</v>
      </c>
      <c r="F56" s="6">
        <f>SUM(B56:E56)</f>
        <v>3192.029148313541</v>
      </c>
      <c r="Q56" s="7">
        <v>0</v>
      </c>
      <c r="R56" s="7">
        <v>0</v>
      </c>
      <c r="S56" s="7">
        <f t="shared" si="4"/>
        <v>0</v>
      </c>
    </row>
    <row r="57" spans="1:19" ht="12.75">
      <c r="A57" s="39" t="s">
        <v>74</v>
      </c>
      <c r="B57" s="6">
        <v>0</v>
      </c>
      <c r="C57" s="6">
        <v>0</v>
      </c>
      <c r="D57" s="6">
        <v>0</v>
      </c>
      <c r="E57" s="6">
        <v>0</v>
      </c>
      <c r="F57" s="6">
        <f>SUM(B57:E57)</f>
        <v>0</v>
      </c>
      <c r="Q57" s="7">
        <v>0</v>
      </c>
      <c r="R57" s="7">
        <v>0</v>
      </c>
      <c r="S57" s="7">
        <f t="shared" si="4"/>
        <v>0</v>
      </c>
    </row>
    <row r="58" spans="1:19" ht="12.75">
      <c r="A58" s="39" t="s">
        <v>75</v>
      </c>
      <c r="B58" s="6">
        <v>0</v>
      </c>
      <c r="C58" s="6">
        <v>0</v>
      </c>
      <c r="D58" s="6">
        <v>0</v>
      </c>
      <c r="E58" s="6">
        <v>0</v>
      </c>
      <c r="F58" s="6">
        <f>SUM(B58:E58)</f>
        <v>0</v>
      </c>
      <c r="Q58" s="7">
        <v>0</v>
      </c>
      <c r="R58" s="7">
        <v>0</v>
      </c>
      <c r="S58" s="7">
        <f t="shared" si="4"/>
        <v>0</v>
      </c>
    </row>
    <row r="59" spans="1:18" ht="12.75">
      <c r="A59" s="39" t="s">
        <v>0</v>
      </c>
      <c r="B59" s="6"/>
      <c r="C59" s="6"/>
      <c r="D59" s="6"/>
      <c r="E59" s="6"/>
      <c r="F59" s="6"/>
      <c r="R59" s="7" t="s">
        <v>0</v>
      </c>
    </row>
    <row r="60" spans="1:19" ht="12.75">
      <c r="A60" s="39" t="s">
        <v>6</v>
      </c>
      <c r="B60" s="6">
        <f>SUM(B6:B58)</f>
        <v>4687141.71912135</v>
      </c>
      <c r="C60" s="6">
        <f>SUM(C6:C58)</f>
        <v>16204059.36087865</v>
      </c>
      <c r="D60" s="6">
        <f>SUM(D6:D58)</f>
        <v>0</v>
      </c>
      <c r="E60" s="6">
        <f>SUM(E6:E58)</f>
        <v>0</v>
      </c>
      <c r="F60" s="6">
        <f>SUM(F6:F58)</f>
        <v>20891201.080000002</v>
      </c>
      <c r="Q60" s="7">
        <f>SUM(Q6:Q58)</f>
        <v>0</v>
      </c>
      <c r="R60" s="7">
        <f>SUM(R6:R58)</f>
        <v>0</v>
      </c>
      <c r="S60" s="7">
        <f>SUM(S6:S58)</f>
        <v>0</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Italic"Investment Life Insurance Company of America &amp;R&amp;"Geneva,Bold"UNAUDITED
 © NOLHGA</oddHeader>
    <oddFooter>&amp;L&amp;B&amp;IFor member company and association use only.  The data utilizes estimates and excludes many costs incurred directly by the State Guarnaty Associations.  It MAY NOT be utilized in protesting actual assessments made by State Guaranty Associations.</oddFooter>
  </headerFooter>
</worksheet>
</file>

<file path=xl/worksheets/sheet36.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15.625" style="7" bestFit="1" customWidth="1"/>
    <col min="2" max="2" width="11.00390625" style="7" bestFit="1" customWidth="1"/>
    <col min="3" max="3" width="12.1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3.375" style="8" bestFit="1" customWidth="1"/>
    <col min="10" max="16384" width="10.625" style="7" customWidth="1"/>
  </cols>
  <sheetData>
    <row r="1" spans="1:6" ht="12.75">
      <c r="A1" s="130" t="s">
        <v>306</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0</v>
      </c>
      <c r="E6" s="6">
        <v>0</v>
      </c>
      <c r="F6" s="6">
        <f aca="true" t="shared" si="0" ref="F6:F21">SUM(B6:E6)</f>
        <v>0</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141569864</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0</v>
      </c>
    </row>
    <row r="14" spans="1:9" ht="12.75">
      <c r="A14" s="39" t="s">
        <v>20</v>
      </c>
      <c r="B14" s="6">
        <v>0</v>
      </c>
      <c r="C14" s="6">
        <v>0</v>
      </c>
      <c r="D14" s="6">
        <v>0</v>
      </c>
      <c r="E14" s="6">
        <v>0</v>
      </c>
      <c r="F14" s="6">
        <f t="shared" si="0"/>
        <v>0</v>
      </c>
      <c r="H14" s="7" t="s">
        <v>21</v>
      </c>
      <c r="I14" s="8">
        <v>0</v>
      </c>
    </row>
    <row r="15" spans="1:9" ht="12.75">
      <c r="A15" s="39" t="s">
        <v>22</v>
      </c>
      <c r="B15" s="6">
        <v>0</v>
      </c>
      <c r="C15" s="6">
        <v>0</v>
      </c>
      <c r="D15" s="6">
        <v>0</v>
      </c>
      <c r="E15" s="6">
        <v>0</v>
      </c>
      <c r="F15" s="6">
        <f t="shared" si="0"/>
        <v>0</v>
      </c>
      <c r="H15" s="7" t="s">
        <v>23</v>
      </c>
      <c r="I15" s="8">
        <v>22158.87</v>
      </c>
    </row>
    <row r="16" spans="1:6" ht="12.75">
      <c r="A16" s="39" t="s">
        <v>24</v>
      </c>
      <c r="B16" s="6">
        <v>0</v>
      </c>
      <c r="C16" s="6">
        <v>0</v>
      </c>
      <c r="D16" s="6">
        <v>0</v>
      </c>
      <c r="E16" s="6">
        <v>0</v>
      </c>
      <c r="F16" s="6">
        <f t="shared" si="0"/>
        <v>0</v>
      </c>
    </row>
    <row r="17" spans="1:8" ht="12.75">
      <c r="A17" s="39" t="s">
        <v>25</v>
      </c>
      <c r="B17" s="6">
        <v>0</v>
      </c>
      <c r="C17" s="6">
        <v>20022158.87</v>
      </c>
      <c r="D17" s="6">
        <v>0</v>
      </c>
      <c r="E17" s="6">
        <v>0</v>
      </c>
      <c r="F17" s="6">
        <f t="shared" si="0"/>
        <v>20022158.87</v>
      </c>
      <c r="H17" s="7" t="s">
        <v>26</v>
      </c>
    </row>
    <row r="18" spans="1:9" ht="12.75">
      <c r="A18" s="39" t="s">
        <v>27</v>
      </c>
      <c r="B18" s="6">
        <v>0</v>
      </c>
      <c r="C18" s="6">
        <v>0</v>
      </c>
      <c r="D18" s="6">
        <v>0</v>
      </c>
      <c r="E18" s="6">
        <v>0</v>
      </c>
      <c r="F18" s="6">
        <f t="shared" si="0"/>
        <v>0</v>
      </c>
      <c r="H18" s="7" t="s">
        <v>28</v>
      </c>
      <c r="I18" s="8">
        <v>18711105</v>
      </c>
    </row>
    <row r="19" spans="1:9" ht="12.75">
      <c r="A19" s="39" t="s">
        <v>29</v>
      </c>
      <c r="B19" s="6">
        <v>0</v>
      </c>
      <c r="C19" s="6">
        <v>0</v>
      </c>
      <c r="D19" s="6">
        <v>0</v>
      </c>
      <c r="E19" s="6">
        <v>0</v>
      </c>
      <c r="F19" s="6">
        <f t="shared" si="0"/>
        <v>0</v>
      </c>
      <c r="H19" s="7" t="s">
        <v>30</v>
      </c>
      <c r="I19" s="8">
        <v>98288072</v>
      </c>
    </row>
    <row r="20" spans="1:9" ht="12.75">
      <c r="A20" s="39" t="s">
        <v>31</v>
      </c>
      <c r="B20" s="6">
        <v>0</v>
      </c>
      <c r="C20" s="6">
        <v>0</v>
      </c>
      <c r="D20" s="6">
        <v>0</v>
      </c>
      <c r="E20" s="6">
        <v>0</v>
      </c>
      <c r="F20" s="6">
        <f t="shared" si="0"/>
        <v>0</v>
      </c>
      <c r="H20" s="7" t="s">
        <v>32</v>
      </c>
      <c r="I20" s="8" t="s">
        <v>0</v>
      </c>
    </row>
    <row r="21" spans="1:9" ht="12.75">
      <c r="A21" s="39" t="s">
        <v>33</v>
      </c>
      <c r="B21" s="6">
        <v>0</v>
      </c>
      <c r="C21" s="6">
        <v>0</v>
      </c>
      <c r="D21" s="6">
        <v>0</v>
      </c>
      <c r="E21" s="6">
        <v>0</v>
      </c>
      <c r="F21" s="6">
        <f t="shared" si="0"/>
        <v>0</v>
      </c>
      <c r="H21" s="7" t="s">
        <v>34</v>
      </c>
      <c r="I21" s="8">
        <v>4570687</v>
      </c>
    </row>
    <row r="22" spans="1:9" ht="12.75">
      <c r="A22" s="39" t="s">
        <v>35</v>
      </c>
      <c r="B22" s="6">
        <v>0</v>
      </c>
      <c r="C22" s="6">
        <v>0</v>
      </c>
      <c r="D22" s="6">
        <v>0</v>
      </c>
      <c r="E22" s="6">
        <v>0</v>
      </c>
      <c r="F22" s="6">
        <f aca="true" t="shared" si="1" ref="F22:F37">SUM(B22:E22)</f>
        <v>0</v>
      </c>
      <c r="H22" s="7" t="s">
        <v>36</v>
      </c>
      <c r="I22" s="8" t="s">
        <v>0</v>
      </c>
    </row>
    <row r="23" spans="1:9" ht="12.75">
      <c r="A23" s="39" t="s">
        <v>37</v>
      </c>
      <c r="B23" s="6">
        <v>0</v>
      </c>
      <c r="C23" s="6">
        <v>0</v>
      </c>
      <c r="D23" s="6">
        <v>0</v>
      </c>
      <c r="E23" s="6">
        <v>0</v>
      </c>
      <c r="F23" s="6">
        <f t="shared" si="1"/>
        <v>0</v>
      </c>
      <c r="H23" s="7" t="s">
        <v>38</v>
      </c>
      <c r="I23" s="8">
        <v>0</v>
      </c>
    </row>
    <row r="24" spans="1:6" ht="12.75">
      <c r="A24" s="39" t="s">
        <v>39</v>
      </c>
      <c r="B24" s="6">
        <v>0</v>
      </c>
      <c r="C24" s="6">
        <v>0</v>
      </c>
      <c r="D24" s="6">
        <v>0</v>
      </c>
      <c r="E24" s="6">
        <v>0</v>
      </c>
      <c r="F24" s="6">
        <f t="shared" si="1"/>
        <v>0</v>
      </c>
    </row>
    <row r="25" spans="1:9" ht="12.75">
      <c r="A25" s="39" t="s">
        <v>40</v>
      </c>
      <c r="B25" s="6">
        <v>0</v>
      </c>
      <c r="C25" s="6">
        <v>0</v>
      </c>
      <c r="D25" s="6">
        <v>0</v>
      </c>
      <c r="E25" s="6">
        <v>0</v>
      </c>
      <c r="F25" s="6">
        <f t="shared" si="1"/>
        <v>0</v>
      </c>
      <c r="H25" s="7" t="s">
        <v>41</v>
      </c>
      <c r="I25" s="8">
        <f>SUM(I10:I15)-SUM(I18:I23)</f>
        <v>20022158.870000005</v>
      </c>
    </row>
    <row r="26" spans="1:9" ht="12.75">
      <c r="A26" s="39" t="s">
        <v>42</v>
      </c>
      <c r="B26" s="6">
        <v>0</v>
      </c>
      <c r="C26" s="6">
        <v>0</v>
      </c>
      <c r="D26" s="6">
        <v>0</v>
      </c>
      <c r="E26" s="6">
        <v>0</v>
      </c>
      <c r="F26" s="6">
        <f t="shared" si="1"/>
        <v>0</v>
      </c>
      <c r="H26" s="7" t="s">
        <v>43</v>
      </c>
      <c r="I26" s="8">
        <f>+F60</f>
        <v>20022158.87</v>
      </c>
    </row>
    <row r="27" spans="1:6" ht="12.75">
      <c r="A27" s="39" t="s">
        <v>44</v>
      </c>
      <c r="B27" s="6">
        <v>0</v>
      </c>
      <c r="C27" s="6">
        <v>0</v>
      </c>
      <c r="D27" s="6">
        <v>0</v>
      </c>
      <c r="E27" s="6">
        <v>0</v>
      </c>
      <c r="F27" s="6">
        <f t="shared" si="1"/>
        <v>0</v>
      </c>
    </row>
    <row r="28" spans="1:6" ht="12.75">
      <c r="A28" s="39" t="s">
        <v>45</v>
      </c>
      <c r="B28" s="6">
        <v>0</v>
      </c>
      <c r="C28" s="6">
        <v>0</v>
      </c>
      <c r="D28" s="6">
        <v>0</v>
      </c>
      <c r="E28" s="6">
        <v>0</v>
      </c>
      <c r="F28" s="6">
        <f t="shared" si="1"/>
        <v>0</v>
      </c>
    </row>
    <row r="29" spans="1:6" ht="12.75">
      <c r="A29" s="39" t="s">
        <v>46</v>
      </c>
      <c r="B29" s="6">
        <v>0</v>
      </c>
      <c r="C29" s="6">
        <v>0</v>
      </c>
      <c r="D29" s="6">
        <v>0</v>
      </c>
      <c r="E29" s="6">
        <v>0</v>
      </c>
      <c r="F29" s="6">
        <f t="shared" si="1"/>
        <v>0</v>
      </c>
    </row>
    <row r="30" spans="1:6" ht="12.75">
      <c r="A30" s="39" t="s">
        <v>47</v>
      </c>
      <c r="B30" s="6">
        <v>0</v>
      </c>
      <c r="C30" s="6">
        <v>0</v>
      </c>
      <c r="D30" s="6">
        <v>0</v>
      </c>
      <c r="E30" s="6">
        <v>0</v>
      </c>
      <c r="F30" s="6">
        <f t="shared" si="1"/>
        <v>0</v>
      </c>
    </row>
    <row r="31" spans="1:6" ht="12.75">
      <c r="A31" s="39" t="s">
        <v>48</v>
      </c>
      <c r="B31" s="6">
        <v>0</v>
      </c>
      <c r="C31" s="6">
        <v>0</v>
      </c>
      <c r="D31" s="6">
        <v>0</v>
      </c>
      <c r="E31" s="6">
        <v>0</v>
      </c>
      <c r="F31" s="6">
        <f t="shared" si="1"/>
        <v>0</v>
      </c>
    </row>
    <row r="32" spans="1:6" ht="12.75">
      <c r="A32" s="39" t="s">
        <v>49</v>
      </c>
      <c r="B32" s="6">
        <v>0</v>
      </c>
      <c r="C32" s="6">
        <v>0</v>
      </c>
      <c r="D32" s="6">
        <v>0</v>
      </c>
      <c r="E32" s="6">
        <v>0</v>
      </c>
      <c r="F32" s="6">
        <f t="shared" si="1"/>
        <v>0</v>
      </c>
    </row>
    <row r="33" spans="1:6" ht="12.75">
      <c r="A33" s="39" t="s">
        <v>50</v>
      </c>
      <c r="B33" s="6">
        <v>0</v>
      </c>
      <c r="C33" s="6">
        <v>0</v>
      </c>
      <c r="D33" s="6">
        <v>0</v>
      </c>
      <c r="E33" s="6">
        <v>0</v>
      </c>
      <c r="F33" s="6">
        <f t="shared" si="1"/>
        <v>0</v>
      </c>
    </row>
    <row r="34" spans="1:6" ht="12.75">
      <c r="A34" s="39" t="s">
        <v>51</v>
      </c>
      <c r="B34" s="6">
        <v>0</v>
      </c>
      <c r="C34" s="6">
        <v>0</v>
      </c>
      <c r="D34" s="6">
        <v>0</v>
      </c>
      <c r="E34" s="6">
        <v>0</v>
      </c>
      <c r="F34" s="6">
        <f t="shared" si="1"/>
        <v>0</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0</v>
      </c>
      <c r="C37" s="6">
        <v>0</v>
      </c>
      <c r="D37" s="6">
        <v>0</v>
      </c>
      <c r="E37" s="6">
        <v>0</v>
      </c>
      <c r="F37" s="6">
        <f t="shared" si="1"/>
        <v>0</v>
      </c>
    </row>
    <row r="38" spans="1:6" ht="12.75">
      <c r="A38" s="39" t="s">
        <v>55</v>
      </c>
      <c r="B38" s="6">
        <v>0</v>
      </c>
      <c r="C38" s="6">
        <v>0</v>
      </c>
      <c r="D38" s="6">
        <v>0</v>
      </c>
      <c r="E38" s="6">
        <v>0</v>
      </c>
      <c r="F38" s="6">
        <f aca="true" t="shared" si="2" ref="F38:F53">SUM(B38:E38)</f>
        <v>0</v>
      </c>
    </row>
    <row r="39" spans="1:6" ht="12.75">
      <c r="A39" s="39" t="s">
        <v>56</v>
      </c>
      <c r="B39" s="6">
        <v>0</v>
      </c>
      <c r="C39" s="6">
        <v>0</v>
      </c>
      <c r="D39" s="6">
        <v>0</v>
      </c>
      <c r="E39" s="6">
        <v>0</v>
      </c>
      <c r="F39" s="6">
        <f t="shared" si="2"/>
        <v>0</v>
      </c>
    </row>
    <row r="40" spans="1:6" ht="12.75">
      <c r="A40" s="39" t="s">
        <v>57</v>
      </c>
      <c r="B40" s="6">
        <v>0</v>
      </c>
      <c r="C40" s="6">
        <v>0</v>
      </c>
      <c r="D40" s="6">
        <v>0</v>
      </c>
      <c r="E40" s="6">
        <v>0</v>
      </c>
      <c r="F40" s="6">
        <f t="shared" si="2"/>
        <v>0</v>
      </c>
    </row>
    <row r="41" spans="1:6" ht="12.75">
      <c r="A41" s="39" t="s">
        <v>58</v>
      </c>
      <c r="B41" s="6">
        <v>0</v>
      </c>
      <c r="C41" s="6">
        <v>0</v>
      </c>
      <c r="D41" s="6">
        <v>0</v>
      </c>
      <c r="E41" s="6">
        <v>0</v>
      </c>
      <c r="F41" s="6">
        <f t="shared" si="2"/>
        <v>0</v>
      </c>
    </row>
    <row r="42" spans="1:6" ht="12.75">
      <c r="A42" s="39" t="s">
        <v>59</v>
      </c>
      <c r="B42" s="6">
        <v>0</v>
      </c>
      <c r="C42" s="6">
        <v>0</v>
      </c>
      <c r="D42" s="6">
        <v>0</v>
      </c>
      <c r="E42" s="6">
        <v>0</v>
      </c>
      <c r="F42" s="6">
        <f t="shared" si="2"/>
        <v>0</v>
      </c>
    </row>
    <row r="43" spans="1:6" ht="12.75">
      <c r="A43" s="39" t="s">
        <v>60</v>
      </c>
      <c r="B43" s="6">
        <v>0</v>
      </c>
      <c r="C43" s="6">
        <v>0</v>
      </c>
      <c r="D43" s="6">
        <v>0</v>
      </c>
      <c r="E43" s="6">
        <v>0</v>
      </c>
      <c r="F43" s="6">
        <f t="shared" si="2"/>
        <v>0</v>
      </c>
    </row>
    <row r="44" spans="1:6" ht="12.75">
      <c r="A44" s="39" t="s">
        <v>61</v>
      </c>
      <c r="B44" s="6">
        <v>0</v>
      </c>
      <c r="C44" s="6">
        <v>0</v>
      </c>
      <c r="D44" s="6">
        <v>0</v>
      </c>
      <c r="E44" s="6">
        <v>0</v>
      </c>
      <c r="F44" s="6">
        <f t="shared" si="2"/>
        <v>0</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0</v>
      </c>
      <c r="C47" s="6">
        <v>0</v>
      </c>
      <c r="D47" s="6">
        <v>0</v>
      </c>
      <c r="E47" s="6">
        <v>0</v>
      </c>
      <c r="F47" s="6">
        <f t="shared" si="2"/>
        <v>0</v>
      </c>
    </row>
    <row r="48" spans="1:6" ht="12.75">
      <c r="A48" s="39" t="s">
        <v>65</v>
      </c>
      <c r="B48" s="6">
        <v>0</v>
      </c>
      <c r="C48" s="6">
        <v>0</v>
      </c>
      <c r="D48" s="6">
        <v>0</v>
      </c>
      <c r="E48" s="6">
        <v>0</v>
      </c>
      <c r="F48" s="6">
        <f t="shared" si="2"/>
        <v>0</v>
      </c>
    </row>
    <row r="49" spans="1:6" ht="12.75">
      <c r="A49" s="39" t="s">
        <v>66</v>
      </c>
      <c r="B49" s="6">
        <v>0</v>
      </c>
      <c r="C49" s="6">
        <v>0</v>
      </c>
      <c r="D49" s="6">
        <v>0</v>
      </c>
      <c r="E49" s="6">
        <v>0</v>
      </c>
      <c r="F49" s="6">
        <f t="shared" si="2"/>
        <v>0</v>
      </c>
    </row>
    <row r="50" spans="1:6" ht="12.75">
      <c r="A50" s="39" t="s">
        <v>67</v>
      </c>
      <c r="B50" s="6">
        <v>0</v>
      </c>
      <c r="C50" s="6">
        <v>0</v>
      </c>
      <c r="D50" s="6">
        <v>0</v>
      </c>
      <c r="E50" s="6">
        <v>0</v>
      </c>
      <c r="F50" s="6">
        <f t="shared" si="2"/>
        <v>0</v>
      </c>
    </row>
    <row r="51" spans="1:6" ht="12.75">
      <c r="A51" s="39" t="s">
        <v>68</v>
      </c>
      <c r="B51" s="6">
        <v>0</v>
      </c>
      <c r="C51" s="6">
        <v>0</v>
      </c>
      <c r="D51" s="6">
        <v>0</v>
      </c>
      <c r="E51" s="6">
        <v>0</v>
      </c>
      <c r="F51" s="6">
        <f t="shared" si="2"/>
        <v>0</v>
      </c>
    </row>
    <row r="52" spans="1:6" ht="12.75">
      <c r="A52" s="39" t="s">
        <v>69</v>
      </c>
      <c r="B52" s="6">
        <v>0</v>
      </c>
      <c r="C52" s="6">
        <v>0</v>
      </c>
      <c r="D52" s="6">
        <v>0</v>
      </c>
      <c r="E52" s="6">
        <v>0</v>
      </c>
      <c r="F52" s="6">
        <f t="shared" si="2"/>
        <v>0</v>
      </c>
    </row>
    <row r="53" spans="1:6" ht="12.75">
      <c r="A53" s="39" t="s">
        <v>70</v>
      </c>
      <c r="B53" s="6">
        <v>0</v>
      </c>
      <c r="C53" s="6">
        <v>0</v>
      </c>
      <c r="D53" s="6">
        <v>0</v>
      </c>
      <c r="E53" s="6">
        <v>0</v>
      </c>
      <c r="F53" s="6">
        <f t="shared" si="2"/>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0</v>
      </c>
      <c r="C60" s="6">
        <f>SUM(C6:C58)</f>
        <v>20022158.87</v>
      </c>
      <c r="D60" s="6">
        <f>SUM(D6:D58)</f>
        <v>0</v>
      </c>
      <c r="E60" s="6">
        <f>SUM(E6:E58)</f>
        <v>0</v>
      </c>
      <c r="F60" s="6">
        <f>SUM(F6:F58)</f>
        <v>20022158.87</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Italic"Investors Equity Life Insurance Company of Hawaii, LTD&amp;R&amp;"Geneva,Bold"UNAUDITED
© NOLHGA</oddHeader>
    <oddFooter>&amp;L&amp;B&amp;IFor member company and association use only.  The data utilizes estimates and excludes many costs incurred directly by State Guaranty Associations.  It MAY NOT be utilized in protesting actual assessments made by State Guaranty Associations.</oddFooter>
  </headerFooter>
</worksheet>
</file>

<file path=xl/worksheets/sheet37.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bestFit="1" customWidth="1"/>
    <col min="2" max="2" width="12.125" style="7" bestFit="1" customWidth="1"/>
    <col min="3" max="3" width="11.6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3.875" style="8" bestFit="1" customWidth="1"/>
    <col min="10" max="16384" width="10.625" style="7" customWidth="1"/>
  </cols>
  <sheetData>
    <row r="1" spans="1:6" ht="12.75">
      <c r="A1" s="130" t="s">
        <v>91</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80636.90641779965</v>
      </c>
      <c r="C6" s="6">
        <v>6130.383577087538</v>
      </c>
      <c r="D6" s="6">
        <v>0</v>
      </c>
      <c r="E6" s="6">
        <v>0</v>
      </c>
      <c r="F6" s="6">
        <f aca="true" t="shared" si="0" ref="F6:F21">SUM(B6:E6)</f>
        <v>86767.2899948872</v>
      </c>
      <c r="H6" s="7" t="s">
        <v>8</v>
      </c>
      <c r="I6" s="8" t="s">
        <v>0</v>
      </c>
    </row>
    <row r="7" spans="1:6" ht="12" customHeight="1">
      <c r="A7" s="39" t="s">
        <v>9</v>
      </c>
      <c r="B7" s="6">
        <v>17058.2779512431</v>
      </c>
      <c r="C7" s="6">
        <v>6360.6928337257705</v>
      </c>
      <c r="D7" s="6">
        <v>0</v>
      </c>
      <c r="E7" s="6">
        <v>0</v>
      </c>
      <c r="F7" s="6">
        <f t="shared" si="0"/>
        <v>23418.97078496887</v>
      </c>
    </row>
    <row r="8" spans="1:9" ht="12.75">
      <c r="A8" s="39" t="s">
        <v>10</v>
      </c>
      <c r="B8" s="6">
        <v>202177.49616220733</v>
      </c>
      <c r="C8" s="6">
        <v>19417.103603712458</v>
      </c>
      <c r="D8" s="6">
        <v>0</v>
      </c>
      <c r="E8" s="6">
        <v>0</v>
      </c>
      <c r="F8" s="6">
        <f t="shared" si="0"/>
        <v>221594.5997659198</v>
      </c>
      <c r="H8" s="7" t="s">
        <v>0</v>
      </c>
      <c r="I8" s="8" t="s">
        <v>0</v>
      </c>
    </row>
    <row r="9" spans="1:9" ht="12.75">
      <c r="A9" s="39" t="s">
        <v>11</v>
      </c>
      <c r="B9" s="6">
        <v>16905.853414902696</v>
      </c>
      <c r="C9" s="6">
        <v>7046.814303763327</v>
      </c>
      <c r="D9" s="6">
        <v>0</v>
      </c>
      <c r="E9" s="6">
        <v>0</v>
      </c>
      <c r="F9" s="6">
        <f t="shared" si="0"/>
        <v>23952.667718666024</v>
      </c>
      <c r="H9" s="7" t="s">
        <v>0</v>
      </c>
      <c r="I9" s="8" t="s">
        <v>0</v>
      </c>
    </row>
    <row r="10" spans="1:9" ht="12.75">
      <c r="A10" s="39" t="s">
        <v>12</v>
      </c>
      <c r="B10" s="6">
        <v>-171352.64104895107</v>
      </c>
      <c r="C10" s="6">
        <v>19467.06786435563</v>
      </c>
      <c r="D10" s="6">
        <v>0</v>
      </c>
      <c r="E10" s="6">
        <v>0</v>
      </c>
      <c r="F10" s="6">
        <f t="shared" si="0"/>
        <v>-151885.57318459544</v>
      </c>
      <c r="H10" s="7" t="s">
        <v>13</v>
      </c>
      <c r="I10" s="8">
        <v>765438159.4649717</v>
      </c>
    </row>
    <row r="11" spans="1:6" ht="12.75">
      <c r="A11" s="39" t="s">
        <v>15</v>
      </c>
      <c r="B11" s="6">
        <v>160681.8119168107</v>
      </c>
      <c r="C11" s="6">
        <v>16786.670377682865</v>
      </c>
      <c r="D11" s="6">
        <v>0</v>
      </c>
      <c r="E11" s="6">
        <v>0</v>
      </c>
      <c r="F11" s="6">
        <f t="shared" si="0"/>
        <v>177468.48229449356</v>
      </c>
    </row>
    <row r="12" spans="1:8" ht="12.75">
      <c r="A12" s="39" t="s">
        <v>16</v>
      </c>
      <c r="B12" s="6">
        <v>52623.64064169099</v>
      </c>
      <c r="C12" s="6">
        <v>7771.592901567361</v>
      </c>
      <c r="D12" s="6">
        <v>0</v>
      </c>
      <c r="E12" s="6">
        <v>0</v>
      </c>
      <c r="F12" s="6">
        <f t="shared" si="0"/>
        <v>60395.23354325835</v>
      </c>
      <c r="H12" s="7" t="s">
        <v>17</v>
      </c>
    </row>
    <row r="13" spans="1:9" ht="12.75">
      <c r="A13" s="39" t="s">
        <v>18</v>
      </c>
      <c r="B13" s="6">
        <v>46087.88349803287</v>
      </c>
      <c r="C13" s="6">
        <v>2230.4758817882594</v>
      </c>
      <c r="D13" s="6">
        <v>0</v>
      </c>
      <c r="E13" s="6">
        <v>0</v>
      </c>
      <c r="F13" s="6">
        <f t="shared" si="0"/>
        <v>48318.35937982113</v>
      </c>
      <c r="H13" s="7" t="s">
        <v>19</v>
      </c>
      <c r="I13" s="8">
        <v>0</v>
      </c>
    </row>
    <row r="14" spans="1:9" ht="12.75">
      <c r="A14" s="39" t="s">
        <v>20</v>
      </c>
      <c r="B14" s="6">
        <v>2706.0207626756746</v>
      </c>
      <c r="C14" s="6">
        <v>6301.139317885332</v>
      </c>
      <c r="D14" s="6">
        <v>0</v>
      </c>
      <c r="E14" s="6">
        <v>0</v>
      </c>
      <c r="F14" s="6">
        <f t="shared" si="0"/>
        <v>9007.160080561007</v>
      </c>
      <c r="H14" s="7" t="s">
        <v>21</v>
      </c>
      <c r="I14" s="8">
        <v>4790785</v>
      </c>
    </row>
    <row r="15" spans="1:9" ht="12.75">
      <c r="A15" s="39" t="s">
        <v>22</v>
      </c>
      <c r="B15" s="6">
        <v>364561.6460213158</v>
      </c>
      <c r="C15" s="6">
        <v>67887.14401753433</v>
      </c>
      <c r="D15" s="6">
        <v>0</v>
      </c>
      <c r="E15" s="6">
        <v>0</v>
      </c>
      <c r="F15" s="6">
        <f t="shared" si="0"/>
        <v>432448.79003885016</v>
      </c>
      <c r="H15" s="7" t="s">
        <v>23</v>
      </c>
      <c r="I15" s="8">
        <v>6286650.17</v>
      </c>
    </row>
    <row r="16" spans="1:6" ht="12.75">
      <c r="A16" s="39" t="s">
        <v>24</v>
      </c>
      <c r="B16" s="6">
        <v>192266.23793644877</v>
      </c>
      <c r="C16" s="6">
        <v>14685.560590282548</v>
      </c>
      <c r="D16" s="6">
        <v>0</v>
      </c>
      <c r="E16" s="6">
        <v>0</v>
      </c>
      <c r="F16" s="6">
        <f t="shared" si="0"/>
        <v>206951.79852673132</v>
      </c>
    </row>
    <row r="17" spans="1:8" ht="12.75">
      <c r="A17" s="39" t="s">
        <v>25</v>
      </c>
      <c r="B17" s="6">
        <v>202864.2742155033</v>
      </c>
      <c r="C17" s="6">
        <v>4719.830912316902</v>
      </c>
      <c r="D17" s="6">
        <v>0</v>
      </c>
      <c r="E17" s="6">
        <v>0</v>
      </c>
      <c r="F17" s="6">
        <f t="shared" si="0"/>
        <v>207584.10512782022</v>
      </c>
      <c r="H17" s="7" t="s">
        <v>26</v>
      </c>
    </row>
    <row r="18" spans="1:9" ht="12.75">
      <c r="A18" s="39" t="s">
        <v>27</v>
      </c>
      <c r="B18" s="6">
        <v>161286.53902499378</v>
      </c>
      <c r="C18" s="6">
        <v>20009.313211600558</v>
      </c>
      <c r="D18" s="6">
        <v>0</v>
      </c>
      <c r="E18" s="6">
        <v>0</v>
      </c>
      <c r="F18" s="6">
        <f t="shared" si="0"/>
        <v>181295.85223659434</v>
      </c>
      <c r="H18" s="7" t="s">
        <v>28</v>
      </c>
      <c r="I18" s="8">
        <v>714278168.9999999</v>
      </c>
    </row>
    <row r="19" spans="1:9" ht="12.75">
      <c r="A19" s="39" t="s">
        <v>29</v>
      </c>
      <c r="B19" s="6">
        <v>106875.50586252939</v>
      </c>
      <c r="C19" s="6">
        <v>47825.39409124007</v>
      </c>
      <c r="D19" s="6">
        <v>0</v>
      </c>
      <c r="E19" s="6">
        <v>0</v>
      </c>
      <c r="F19" s="6">
        <f t="shared" si="0"/>
        <v>154700.89995376946</v>
      </c>
      <c r="H19" s="7" t="s">
        <v>30</v>
      </c>
      <c r="I19" s="8">
        <v>-329054117.6999487</v>
      </c>
    </row>
    <row r="20" spans="1:9" ht="12.75">
      <c r="A20" s="39" t="s">
        <v>31</v>
      </c>
      <c r="B20" s="6">
        <v>142272.51512640528</v>
      </c>
      <c r="C20" s="6">
        <v>98678.23779481184</v>
      </c>
      <c r="D20" s="6">
        <v>0</v>
      </c>
      <c r="E20" s="6">
        <v>0</v>
      </c>
      <c r="F20" s="6">
        <f t="shared" si="0"/>
        <v>240950.75292121712</v>
      </c>
      <c r="H20" s="7" t="s">
        <v>32</v>
      </c>
      <c r="I20" s="8" t="s">
        <v>0</v>
      </c>
    </row>
    <row r="21" spans="1:9" ht="12.75">
      <c r="A21" s="39" t="s">
        <v>33</v>
      </c>
      <c r="B21" s="6">
        <v>58743.527653576806</v>
      </c>
      <c r="C21" s="6">
        <v>16293.97408036259</v>
      </c>
      <c r="D21" s="6">
        <v>0</v>
      </c>
      <c r="E21" s="6">
        <v>0</v>
      </c>
      <c r="F21" s="6">
        <f t="shared" si="0"/>
        <v>75037.5017339394</v>
      </c>
      <c r="H21" s="7" t="s">
        <v>34</v>
      </c>
      <c r="I21" s="8">
        <v>233590142.16492048</v>
      </c>
    </row>
    <row r="22" spans="1:9" ht="12.75">
      <c r="A22" s="39" t="s">
        <v>35</v>
      </c>
      <c r="B22" s="6">
        <v>256554.06178669166</v>
      </c>
      <c r="C22" s="6">
        <v>16194.339863893605</v>
      </c>
      <c r="D22" s="6">
        <v>0</v>
      </c>
      <c r="E22" s="6">
        <v>0</v>
      </c>
      <c r="F22" s="6">
        <f aca="true" t="shared" si="1" ref="F22:F37">SUM(B22:E22)</f>
        <v>272748.40165058523</v>
      </c>
      <c r="H22" s="7" t="s">
        <v>36</v>
      </c>
      <c r="I22" s="8" t="s">
        <v>0</v>
      </c>
    </row>
    <row r="23" spans="1:9" ht="12.75">
      <c r="A23" s="39" t="s">
        <v>37</v>
      </c>
      <c r="B23" s="6">
        <v>138999.7008033879</v>
      </c>
      <c r="C23" s="6">
        <v>302057.66527143726</v>
      </c>
      <c r="D23" s="6">
        <v>0</v>
      </c>
      <c r="E23" s="6">
        <v>0</v>
      </c>
      <c r="F23" s="6">
        <f t="shared" si="1"/>
        <v>441057.3660748252</v>
      </c>
      <c r="H23" s="7" t="s">
        <v>38</v>
      </c>
      <c r="I23" s="8">
        <v>148561315</v>
      </c>
    </row>
    <row r="24" spans="1:6" ht="12.75">
      <c r="A24" s="39" t="s">
        <v>39</v>
      </c>
      <c r="B24" s="6">
        <v>137634.49694940494</v>
      </c>
      <c r="C24" s="6">
        <v>10276.967544247367</v>
      </c>
      <c r="D24" s="6">
        <v>0</v>
      </c>
      <c r="E24" s="6">
        <v>0</v>
      </c>
      <c r="F24" s="6">
        <f t="shared" si="1"/>
        <v>147911.4644936523</v>
      </c>
    </row>
    <row r="25" spans="1:9" ht="12.75">
      <c r="A25" s="39" t="s">
        <v>40</v>
      </c>
      <c r="B25" s="6">
        <v>48509.15749389143</v>
      </c>
      <c r="C25" s="6">
        <v>1003.0844842914698</v>
      </c>
      <c r="D25" s="6">
        <v>0</v>
      </c>
      <c r="E25" s="6">
        <v>0</v>
      </c>
      <c r="F25" s="6">
        <f t="shared" si="1"/>
        <v>49512.241978182894</v>
      </c>
      <c r="H25" s="7" t="s">
        <v>41</v>
      </c>
      <c r="I25" s="8">
        <f>SUM(I10:I15)-SUM(I18:I23)</f>
        <v>9140086.169999957</v>
      </c>
    </row>
    <row r="26" spans="1:9" ht="12.75">
      <c r="A26" s="39" t="s">
        <v>42</v>
      </c>
      <c r="B26" s="6">
        <v>181079.88004254526</v>
      </c>
      <c r="C26" s="6">
        <v>8422.994182904877</v>
      </c>
      <c r="D26" s="6">
        <v>0</v>
      </c>
      <c r="E26" s="6">
        <v>0</v>
      </c>
      <c r="F26" s="6">
        <f t="shared" si="1"/>
        <v>189502.87422545016</v>
      </c>
      <c r="H26" s="7" t="s">
        <v>43</v>
      </c>
      <c r="I26" s="8">
        <f>+F60</f>
        <v>9140086.169999959</v>
      </c>
    </row>
    <row r="27" spans="1:9" ht="12.75">
      <c r="A27" s="39" t="s">
        <v>44</v>
      </c>
      <c r="B27" s="6">
        <v>46057.72743564937</v>
      </c>
      <c r="C27" s="6">
        <v>17677.717796990677</v>
      </c>
      <c r="D27" s="6">
        <v>0</v>
      </c>
      <c r="E27" s="6">
        <v>0</v>
      </c>
      <c r="F27" s="6">
        <f t="shared" si="1"/>
        <v>63735.44523264005</v>
      </c>
      <c r="I27" s="8" t="s">
        <v>0</v>
      </c>
    </row>
    <row r="28" spans="1:6" ht="12.75">
      <c r="A28" s="39" t="s">
        <v>45</v>
      </c>
      <c r="B28" s="6">
        <v>286685.3958748765</v>
      </c>
      <c r="C28" s="6">
        <v>74474.4943079676</v>
      </c>
      <c r="D28" s="6">
        <v>0</v>
      </c>
      <c r="E28" s="6">
        <v>0</v>
      </c>
      <c r="F28" s="6">
        <f t="shared" si="1"/>
        <v>361159.89018284413</v>
      </c>
    </row>
    <row r="29" spans="1:6" ht="12.75">
      <c r="A29" s="39" t="s">
        <v>46</v>
      </c>
      <c r="B29" s="6">
        <v>55705.59121886478</v>
      </c>
      <c r="C29" s="6">
        <v>3990.372701454944</v>
      </c>
      <c r="D29" s="6">
        <v>0</v>
      </c>
      <c r="E29" s="6">
        <v>0</v>
      </c>
      <c r="F29" s="6">
        <f t="shared" si="1"/>
        <v>59695.96392031972</v>
      </c>
    </row>
    <row r="30" spans="1:6" ht="12.75">
      <c r="A30" s="39" t="s">
        <v>47</v>
      </c>
      <c r="B30" s="6">
        <v>15518.76805523102</v>
      </c>
      <c r="C30" s="6">
        <v>5316.170946689173</v>
      </c>
      <c r="D30" s="6">
        <v>0</v>
      </c>
      <c r="E30" s="6">
        <v>0</v>
      </c>
      <c r="F30" s="6">
        <f t="shared" si="1"/>
        <v>20834.939001920193</v>
      </c>
    </row>
    <row r="31" spans="1:6" ht="12.75">
      <c r="A31" s="39" t="s">
        <v>48</v>
      </c>
      <c r="B31" s="6">
        <v>273344.66945003066</v>
      </c>
      <c r="C31" s="6">
        <v>26065.19096230337</v>
      </c>
      <c r="D31" s="6">
        <v>0</v>
      </c>
      <c r="E31" s="6">
        <v>0</v>
      </c>
      <c r="F31" s="6">
        <f t="shared" si="1"/>
        <v>299409.86041233403</v>
      </c>
    </row>
    <row r="32" spans="1:6" ht="12.75">
      <c r="A32" s="39" t="s">
        <v>49</v>
      </c>
      <c r="B32" s="6">
        <v>283871.7907152418</v>
      </c>
      <c r="C32" s="6">
        <v>28257.814644473605</v>
      </c>
      <c r="D32" s="6">
        <v>0</v>
      </c>
      <c r="E32" s="6">
        <v>0</v>
      </c>
      <c r="F32" s="6">
        <f t="shared" si="1"/>
        <v>312129.6053597154</v>
      </c>
    </row>
    <row r="33" spans="1:6" ht="12.75">
      <c r="A33" s="39" t="s">
        <v>50</v>
      </c>
      <c r="B33" s="6">
        <v>97454.71065689204</v>
      </c>
      <c r="C33" s="6">
        <v>32657.473719818023</v>
      </c>
      <c r="D33" s="6">
        <v>0</v>
      </c>
      <c r="E33" s="6">
        <v>0</v>
      </c>
      <c r="F33" s="6">
        <f t="shared" si="1"/>
        <v>130112.18437671007</v>
      </c>
    </row>
    <row r="34" spans="1:6" ht="12.75">
      <c r="A34" s="39" t="s">
        <v>51</v>
      </c>
      <c r="B34" s="6">
        <v>42303.93584823923</v>
      </c>
      <c r="C34" s="6">
        <v>5564.404293839747</v>
      </c>
      <c r="D34" s="6">
        <v>0</v>
      </c>
      <c r="E34" s="6">
        <v>0</v>
      </c>
      <c r="F34" s="6">
        <f t="shared" si="1"/>
        <v>47868.340142078974</v>
      </c>
    </row>
    <row r="35" spans="1:6" ht="12.75">
      <c r="A35" s="39" t="s">
        <v>52</v>
      </c>
      <c r="B35" s="6">
        <v>30859.743465119507</v>
      </c>
      <c r="C35" s="6">
        <v>987.982846544056</v>
      </c>
      <c r="D35" s="6">
        <v>0</v>
      </c>
      <c r="E35" s="6">
        <v>0</v>
      </c>
      <c r="F35" s="6">
        <f t="shared" si="1"/>
        <v>31847.726311663562</v>
      </c>
    </row>
    <row r="36" spans="1:6" ht="12.75">
      <c r="A36" s="39" t="s">
        <v>53</v>
      </c>
      <c r="B36" s="6">
        <v>15911.358701145044</v>
      </c>
      <c r="C36" s="6">
        <v>5286.830554079621</v>
      </c>
      <c r="D36" s="6">
        <v>0</v>
      </c>
      <c r="E36" s="6">
        <v>0</v>
      </c>
      <c r="F36" s="6">
        <f t="shared" si="1"/>
        <v>21198.189255224665</v>
      </c>
    </row>
    <row r="37" spans="1:6" ht="12.75">
      <c r="A37" s="39" t="s">
        <v>54</v>
      </c>
      <c r="B37" s="6">
        <v>46521.2143534784</v>
      </c>
      <c r="C37" s="6">
        <v>25636.135703830107</v>
      </c>
      <c r="D37" s="6">
        <v>0</v>
      </c>
      <c r="E37" s="6">
        <v>0</v>
      </c>
      <c r="F37" s="6">
        <f t="shared" si="1"/>
        <v>72157.3500573085</v>
      </c>
    </row>
    <row r="38" spans="1:6" ht="12.75">
      <c r="A38" s="39" t="s">
        <v>55</v>
      </c>
      <c r="B38" s="6">
        <v>0</v>
      </c>
      <c r="C38" s="6">
        <v>0</v>
      </c>
      <c r="D38" s="6">
        <v>0</v>
      </c>
      <c r="E38" s="6">
        <v>0</v>
      </c>
      <c r="F38" s="6">
        <f aca="true" t="shared" si="2" ref="F38:F53">SUM(B38:E38)</f>
        <v>0</v>
      </c>
    </row>
    <row r="39" spans="1:6" ht="12.75">
      <c r="A39" s="39" t="s">
        <v>56</v>
      </c>
      <c r="B39" s="6">
        <v>332616.2608053386</v>
      </c>
      <c r="C39" s="6">
        <v>20493.572135986527</v>
      </c>
      <c r="D39" s="6">
        <v>0</v>
      </c>
      <c r="E39" s="6">
        <v>0</v>
      </c>
      <c r="F39" s="6">
        <f t="shared" si="2"/>
        <v>353109.83294132515</v>
      </c>
    </row>
    <row r="40" spans="1:6" ht="12.75">
      <c r="A40" s="39" t="s">
        <v>57</v>
      </c>
      <c r="B40" s="6">
        <v>177017.6847042027</v>
      </c>
      <c r="C40" s="6">
        <v>11124.225714167296</v>
      </c>
      <c r="D40" s="6">
        <v>0</v>
      </c>
      <c r="E40" s="6">
        <v>0</v>
      </c>
      <c r="F40" s="6">
        <f t="shared" si="2"/>
        <v>188141.91041836998</v>
      </c>
    </row>
    <row r="41" spans="1:6" ht="12.75">
      <c r="A41" s="39" t="s">
        <v>58</v>
      </c>
      <c r="B41" s="6">
        <v>574830.7005227227</v>
      </c>
      <c r="C41" s="6">
        <v>136620.54796914826</v>
      </c>
      <c r="D41" s="6">
        <v>0</v>
      </c>
      <c r="E41" s="6">
        <v>0</v>
      </c>
      <c r="F41" s="6">
        <f t="shared" si="2"/>
        <v>711451.2484918709</v>
      </c>
    </row>
    <row r="42" spans="1:6" ht="12.75">
      <c r="A42" s="39" t="s">
        <v>59</v>
      </c>
      <c r="B42" s="6">
        <v>171018.65963734104</v>
      </c>
      <c r="C42" s="6">
        <v>20280.36435934303</v>
      </c>
      <c r="D42" s="6">
        <v>0</v>
      </c>
      <c r="E42" s="6">
        <v>0</v>
      </c>
      <c r="F42" s="6">
        <f t="shared" si="2"/>
        <v>191299.02399668406</v>
      </c>
    </row>
    <row r="43" spans="1:6" ht="12.75">
      <c r="A43" s="39" t="s">
        <v>60</v>
      </c>
      <c r="B43" s="6">
        <v>75654.36341093015</v>
      </c>
      <c r="C43" s="6">
        <v>15325.908056814616</v>
      </c>
      <c r="D43" s="6">
        <v>0</v>
      </c>
      <c r="E43" s="6">
        <v>0</v>
      </c>
      <c r="F43" s="6">
        <f t="shared" si="2"/>
        <v>90980.27146774477</v>
      </c>
    </row>
    <row r="44" spans="1:6" ht="12.75">
      <c r="A44" s="39" t="s">
        <v>61</v>
      </c>
      <c r="B44" s="6">
        <v>96326.24772702903</v>
      </c>
      <c r="C44" s="6">
        <v>43040.32625766413</v>
      </c>
      <c r="D44" s="6">
        <v>0</v>
      </c>
      <c r="E44" s="6">
        <v>0</v>
      </c>
      <c r="F44" s="6">
        <f t="shared" si="2"/>
        <v>139366.57398469315</v>
      </c>
    </row>
    <row r="45" spans="1:6" ht="12.75">
      <c r="A45" s="39" t="s">
        <v>62</v>
      </c>
      <c r="B45" s="6">
        <v>0</v>
      </c>
      <c r="C45" s="6">
        <v>0</v>
      </c>
      <c r="D45" s="6">
        <v>0</v>
      </c>
      <c r="E45" s="6">
        <v>0</v>
      </c>
      <c r="F45" s="6">
        <f t="shared" si="2"/>
        <v>0</v>
      </c>
    </row>
    <row r="46" spans="1:6" ht="12.75">
      <c r="A46" s="39" t="s">
        <v>63</v>
      </c>
      <c r="B46" s="6">
        <v>22050.99958497827</v>
      </c>
      <c r="C46" s="6">
        <v>3027.033673712267</v>
      </c>
      <c r="D46" s="6">
        <v>0</v>
      </c>
      <c r="E46" s="6">
        <v>0</v>
      </c>
      <c r="F46" s="6">
        <f t="shared" si="2"/>
        <v>25078.03325869054</v>
      </c>
    </row>
    <row r="47" spans="1:6" ht="12.75">
      <c r="A47" s="39" t="s">
        <v>64</v>
      </c>
      <c r="B47" s="6">
        <v>268925.42911651544</v>
      </c>
      <c r="C47" s="6">
        <v>20355.295328447857</v>
      </c>
      <c r="D47" s="6">
        <v>0</v>
      </c>
      <c r="E47" s="6">
        <v>0</v>
      </c>
      <c r="F47" s="6">
        <f t="shared" si="2"/>
        <v>289280.72444496327</v>
      </c>
    </row>
    <row r="48" spans="1:6" ht="12.75">
      <c r="A48" s="39" t="s">
        <v>65</v>
      </c>
      <c r="B48" s="6">
        <v>30579.418968073092</v>
      </c>
      <c r="C48" s="6">
        <v>16594.87587263895</v>
      </c>
      <c r="D48" s="6">
        <v>0</v>
      </c>
      <c r="E48" s="6">
        <v>0</v>
      </c>
      <c r="F48" s="6">
        <f t="shared" si="2"/>
        <v>47174.29484071204</v>
      </c>
    </row>
    <row r="49" spans="1:6" ht="12.75">
      <c r="A49" s="39" t="s">
        <v>66</v>
      </c>
      <c r="B49" s="6">
        <v>119931.02183511201</v>
      </c>
      <c r="C49" s="6">
        <v>36902.36551359948</v>
      </c>
      <c r="D49" s="6">
        <v>0</v>
      </c>
      <c r="E49" s="6">
        <v>0</v>
      </c>
      <c r="F49" s="6">
        <f t="shared" si="2"/>
        <v>156833.3873487115</v>
      </c>
    </row>
    <row r="50" spans="1:6" ht="12.75">
      <c r="A50" s="39" t="s">
        <v>67</v>
      </c>
      <c r="B50" s="6">
        <v>374237.9498116318</v>
      </c>
      <c r="C50" s="6">
        <v>111193.6294561734</v>
      </c>
      <c r="D50" s="6">
        <v>0</v>
      </c>
      <c r="E50" s="6">
        <v>0</v>
      </c>
      <c r="F50" s="6">
        <f t="shared" si="2"/>
        <v>485431.5792678052</v>
      </c>
    </row>
    <row r="51" spans="1:6" ht="12.75">
      <c r="A51" s="39" t="s">
        <v>68</v>
      </c>
      <c r="B51" s="6">
        <v>363477.3427142082</v>
      </c>
      <c r="C51" s="6">
        <v>14757.547392697605</v>
      </c>
      <c r="D51" s="6">
        <v>0</v>
      </c>
      <c r="E51" s="6">
        <v>0</v>
      </c>
      <c r="F51" s="6">
        <f t="shared" si="2"/>
        <v>378234.8901069058</v>
      </c>
    </row>
    <row r="52" spans="1:6" ht="12.75">
      <c r="A52" s="39" t="s">
        <v>69</v>
      </c>
      <c r="B52" s="6">
        <v>13191.065817127223</v>
      </c>
      <c r="C52" s="6">
        <v>461.1254258106569</v>
      </c>
      <c r="D52" s="6">
        <v>0</v>
      </c>
      <c r="E52" s="6">
        <v>0</v>
      </c>
      <c r="F52" s="6">
        <f t="shared" si="2"/>
        <v>13652.191242937879</v>
      </c>
    </row>
    <row r="53" spans="1:6" ht="12.75">
      <c r="A53" s="39" t="s">
        <v>70</v>
      </c>
      <c r="B53" s="6">
        <v>325886.80597826</v>
      </c>
      <c r="C53" s="6">
        <v>18730.622052402177</v>
      </c>
      <c r="D53" s="6">
        <v>0</v>
      </c>
      <c r="E53" s="6">
        <v>0</v>
      </c>
      <c r="F53" s="6">
        <f t="shared" si="2"/>
        <v>344617.4280306622</v>
      </c>
    </row>
    <row r="54" spans="1:6" ht="12.75">
      <c r="A54" s="39" t="s">
        <v>71</v>
      </c>
      <c r="B54" s="6">
        <v>677150.8564514555</v>
      </c>
      <c r="C54" s="6">
        <v>42281.50811229361</v>
      </c>
      <c r="D54" s="6">
        <v>0</v>
      </c>
      <c r="E54" s="6">
        <v>0</v>
      </c>
      <c r="F54" s="6">
        <f>SUM(B54:E54)</f>
        <v>719432.3645637492</v>
      </c>
    </row>
    <row r="55" spans="1:6" ht="12.75">
      <c r="A55" s="39" t="s">
        <v>72</v>
      </c>
      <c r="B55" s="6">
        <v>35738.23578477651</v>
      </c>
      <c r="C55" s="6">
        <v>26955.76654887403</v>
      </c>
      <c r="D55" s="6">
        <v>0</v>
      </c>
      <c r="E55" s="6">
        <v>0</v>
      </c>
      <c r="F55" s="6">
        <f>SUM(B55:E55)</f>
        <v>62694.00233365054</v>
      </c>
    </row>
    <row r="56" spans="1:6" ht="12.75">
      <c r="A56" s="39" t="s">
        <v>73</v>
      </c>
      <c r="B56" s="6">
        <v>369396.3834674733</v>
      </c>
      <c r="C56" s="6">
        <v>3193.8157107051593</v>
      </c>
      <c r="D56" s="6">
        <v>0</v>
      </c>
      <c r="E56" s="6">
        <v>0</v>
      </c>
      <c r="F56" s="6">
        <f>SUM(B56:E56)</f>
        <v>372590.1991781785</v>
      </c>
    </row>
    <row r="57" spans="1:6" ht="12.75">
      <c r="A57" s="39" t="s">
        <v>74</v>
      </c>
      <c r="B57" s="6">
        <v>36534.534684679355</v>
      </c>
      <c r="C57" s="6">
        <v>15294.945805267358</v>
      </c>
      <c r="D57" s="6">
        <v>0</v>
      </c>
      <c r="E57" s="6">
        <v>0</v>
      </c>
      <c r="F57" s="6">
        <f>SUM(B57:E57)</f>
        <v>51829.48048994671</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7657971.659429729</v>
      </c>
      <c r="C60" s="6">
        <f>SUM(C6:C58)</f>
        <v>1482114.5105702297</v>
      </c>
      <c r="D60" s="6">
        <f>SUM(D6:D58)</f>
        <v>0</v>
      </c>
      <c r="E60" s="6">
        <f>SUM(E6:E58)</f>
        <v>0</v>
      </c>
      <c r="F60" s="6">
        <f>SUM(F6:F58)</f>
        <v>9140086.169999959</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Italic"Kentucky Central Life Insurance Company&amp;R&amp;"Geneva,Bold"UNAUDITED
© NOLHGA</oddHeader>
    <oddFooter>&amp;L&amp;B&amp;IFor member company and associaiton use only.  The data utilizes estimates and excludes many costs incurred directly by the State Guaranty Associaitons.  It MAY NOT be utilized in protesting actual assessments made by State Guaranty Associations.</oddFooter>
  </headerFooter>
</worksheet>
</file>

<file path=xl/worksheets/sheet38.xml><?xml version="1.0" encoding="utf-8"?>
<worksheet xmlns="http://schemas.openxmlformats.org/spreadsheetml/2006/main" xmlns:r="http://schemas.openxmlformats.org/officeDocument/2006/relationships">
  <dimension ref="A1:S67"/>
  <sheetViews>
    <sheetView zoomScale="75" zoomScaleNormal="75" workbookViewId="0" topLeftCell="A1">
      <selection activeCell="C2" sqref="A1:F2"/>
    </sheetView>
  </sheetViews>
  <sheetFormatPr defaultColWidth="9.00390625" defaultRowHeight="12.75"/>
  <cols>
    <col min="1" max="1" width="15.625" style="7" bestFit="1" customWidth="1"/>
    <col min="2" max="2" width="9.375" style="7" bestFit="1" customWidth="1"/>
    <col min="3" max="3" width="11.625" style="7" bestFit="1" customWidth="1"/>
    <col min="4" max="4" width="6.375" style="7" bestFit="1" customWidth="1"/>
    <col min="5" max="5" width="14.50390625" style="7" bestFit="1" customWidth="1"/>
    <col min="6" max="6" width="9.375" style="7" bestFit="1" customWidth="1"/>
    <col min="7" max="7" width="2.625" style="7" customWidth="1"/>
    <col min="8" max="8" width="28.125" style="7" bestFit="1" customWidth="1"/>
    <col min="9" max="9" width="9.375" style="8" bestFit="1" customWidth="1"/>
    <col min="10" max="14" width="10.625" style="7" customWidth="1"/>
    <col min="15" max="15" width="10.50390625" style="7" bestFit="1" customWidth="1"/>
    <col min="16" max="16" width="8.125" style="7" bestFit="1" customWidth="1"/>
    <col min="17" max="17" width="10.375" style="7" bestFit="1" customWidth="1"/>
    <col min="18" max="18" width="9.375" style="7" bestFit="1" customWidth="1"/>
    <col min="19" max="19" width="3.00390625" style="7" bestFit="1" customWidth="1"/>
    <col min="20" max="16384" width="10.625" style="7" customWidth="1"/>
  </cols>
  <sheetData>
    <row r="1" spans="1:6" ht="12.75">
      <c r="A1" s="130" t="s">
        <v>307</v>
      </c>
      <c r="B1" s="130"/>
      <c r="C1" s="130"/>
      <c r="D1" s="130"/>
      <c r="E1" s="130"/>
      <c r="F1" s="130"/>
    </row>
    <row r="2" ht="12.75">
      <c r="A2" s="4" t="s">
        <v>0</v>
      </c>
    </row>
    <row r="3" spans="2:18" ht="12.75">
      <c r="B3" s="21"/>
      <c r="C3" s="21" t="s">
        <v>1</v>
      </c>
      <c r="E3" s="21" t="s">
        <v>2</v>
      </c>
      <c r="O3" s="7" t="s">
        <v>82</v>
      </c>
      <c r="P3" s="7" t="s">
        <v>83</v>
      </c>
      <c r="Q3" s="7" t="s">
        <v>84</v>
      </c>
      <c r="R3" s="7" t="s">
        <v>85</v>
      </c>
    </row>
    <row r="4" spans="1:6" ht="12.75">
      <c r="A4" s="7" t="s">
        <v>0</v>
      </c>
      <c r="B4" s="21" t="s">
        <v>3</v>
      </c>
      <c r="C4" s="21" t="s">
        <v>4</v>
      </c>
      <c r="D4" s="21" t="s">
        <v>5</v>
      </c>
      <c r="E4" s="21" t="s">
        <v>4</v>
      </c>
      <c r="F4" s="21" t="s">
        <v>6</v>
      </c>
    </row>
    <row r="5" ht="12.75">
      <c r="A5" s="7" t="s">
        <v>0</v>
      </c>
    </row>
    <row r="6" spans="1:19" ht="12.75">
      <c r="A6" s="39" t="s">
        <v>7</v>
      </c>
      <c r="B6" s="6">
        <v>4473.531364474446</v>
      </c>
      <c r="C6" s="6">
        <v>0</v>
      </c>
      <c r="D6" s="6">
        <v>26.425862125619368</v>
      </c>
      <c r="E6" s="6">
        <v>0</v>
      </c>
      <c r="F6" s="6">
        <f aca="true" t="shared" si="0" ref="F6:F53">SUM(B6:E6)</f>
        <v>4499.957226600065</v>
      </c>
      <c r="H6" s="7" t="s">
        <v>8</v>
      </c>
      <c r="I6" s="8" t="s">
        <v>0</v>
      </c>
      <c r="O6" s="7">
        <v>0</v>
      </c>
      <c r="P6" s="7">
        <v>0</v>
      </c>
      <c r="Q6" s="7">
        <v>0</v>
      </c>
      <c r="R6" s="7">
        <v>0</v>
      </c>
      <c r="S6" s="7">
        <f aca="true" t="shared" si="1" ref="S6:S58">SUM(O6:R6)</f>
        <v>0</v>
      </c>
    </row>
    <row r="7" spans="1:19" ht="12" customHeight="1">
      <c r="A7" s="39" t="s">
        <v>9</v>
      </c>
      <c r="B7" s="6">
        <v>0</v>
      </c>
      <c r="C7" s="6">
        <v>0</v>
      </c>
      <c r="D7" s="6">
        <v>0</v>
      </c>
      <c r="E7" s="6">
        <v>0</v>
      </c>
      <c r="F7" s="6">
        <f t="shared" si="0"/>
        <v>0</v>
      </c>
      <c r="O7" s="7">
        <v>0</v>
      </c>
      <c r="P7" s="7">
        <v>0</v>
      </c>
      <c r="Q7" s="7">
        <v>0</v>
      </c>
      <c r="R7" s="7">
        <v>0</v>
      </c>
      <c r="S7" s="7">
        <f t="shared" si="1"/>
        <v>0</v>
      </c>
    </row>
    <row r="8" spans="1:19" ht="12.75">
      <c r="A8" s="39" t="s">
        <v>10</v>
      </c>
      <c r="B8" s="6">
        <v>7084.257903751326</v>
      </c>
      <c r="C8" s="6">
        <v>2.2920388230389084</v>
      </c>
      <c r="D8" s="6">
        <v>4.382656052538034</v>
      </c>
      <c r="E8" s="6">
        <v>0</v>
      </c>
      <c r="F8" s="6">
        <f t="shared" si="0"/>
        <v>7090.932598626902</v>
      </c>
      <c r="H8" s="7" t="s">
        <v>0</v>
      </c>
      <c r="I8" s="8" t="s">
        <v>0</v>
      </c>
      <c r="O8" s="7">
        <v>0</v>
      </c>
      <c r="P8" s="7">
        <v>0</v>
      </c>
      <c r="Q8" s="7">
        <v>0</v>
      </c>
      <c r="R8" s="7">
        <v>0</v>
      </c>
      <c r="S8" s="7">
        <f t="shared" si="1"/>
        <v>0</v>
      </c>
    </row>
    <row r="9" spans="1:19" ht="12.75">
      <c r="A9" s="39" t="s">
        <v>11</v>
      </c>
      <c r="B9" s="6">
        <v>5462.634795215906</v>
      </c>
      <c r="C9" s="6">
        <v>0</v>
      </c>
      <c r="D9" s="6">
        <v>3.313249360973432</v>
      </c>
      <c r="E9" s="6">
        <v>0</v>
      </c>
      <c r="F9" s="6">
        <f t="shared" si="0"/>
        <v>5465.9480445768795</v>
      </c>
      <c r="H9" s="7" t="s">
        <v>0</v>
      </c>
      <c r="I9" s="8" t="s">
        <v>0</v>
      </c>
      <c r="O9" s="7">
        <v>0</v>
      </c>
      <c r="P9" s="7">
        <v>0</v>
      </c>
      <c r="Q9" s="7">
        <v>0</v>
      </c>
      <c r="R9" s="7">
        <v>0</v>
      </c>
      <c r="S9" s="7">
        <f t="shared" si="1"/>
        <v>0</v>
      </c>
    </row>
    <row r="10" spans="1:19" ht="12.75">
      <c r="A10" s="39" t="s">
        <v>12</v>
      </c>
      <c r="B10" s="6">
        <v>42524.973706172306</v>
      </c>
      <c r="C10" s="6">
        <v>0</v>
      </c>
      <c r="D10" s="6">
        <v>2.6220566827209377</v>
      </c>
      <c r="E10" s="6">
        <v>0</v>
      </c>
      <c r="F10" s="6">
        <f t="shared" si="0"/>
        <v>42527.595762855024</v>
      </c>
      <c r="H10" s="7" t="s">
        <v>13</v>
      </c>
      <c r="I10" s="8">
        <v>0</v>
      </c>
      <c r="O10" s="7">
        <v>0</v>
      </c>
      <c r="P10" s="7">
        <v>0</v>
      </c>
      <c r="Q10" s="7">
        <v>0</v>
      </c>
      <c r="R10" s="7">
        <v>0</v>
      </c>
      <c r="S10" s="7">
        <f t="shared" si="1"/>
        <v>0</v>
      </c>
    </row>
    <row r="11" spans="1:19" ht="12.75">
      <c r="A11" s="39" t="s">
        <v>15</v>
      </c>
      <c r="B11" s="6">
        <v>14729.404777637204</v>
      </c>
      <c r="C11" s="6">
        <v>0</v>
      </c>
      <c r="D11" s="6">
        <v>1.455201261809203</v>
      </c>
      <c r="E11" s="6">
        <v>0</v>
      </c>
      <c r="F11" s="6">
        <f t="shared" si="0"/>
        <v>14730.859978899014</v>
      </c>
      <c r="O11" s="7">
        <v>0</v>
      </c>
      <c r="P11" s="7">
        <v>0</v>
      </c>
      <c r="Q11" s="7">
        <v>0</v>
      </c>
      <c r="R11" s="7">
        <v>0</v>
      </c>
      <c r="S11" s="7">
        <f t="shared" si="1"/>
        <v>0</v>
      </c>
    </row>
    <row r="12" spans="1:19" ht="12.75">
      <c r="A12" s="39" t="s">
        <v>16</v>
      </c>
      <c r="B12" s="6">
        <v>0</v>
      </c>
      <c r="C12" s="6">
        <v>0</v>
      </c>
      <c r="D12" s="6">
        <v>0</v>
      </c>
      <c r="E12" s="6">
        <v>0</v>
      </c>
      <c r="F12" s="6">
        <f t="shared" si="0"/>
        <v>0</v>
      </c>
      <c r="H12" s="7" t="s">
        <v>17</v>
      </c>
      <c r="O12" s="7">
        <v>0</v>
      </c>
      <c r="P12" s="7">
        <v>0</v>
      </c>
      <c r="Q12" s="7">
        <v>0</v>
      </c>
      <c r="R12" s="7">
        <v>0</v>
      </c>
      <c r="S12" s="7">
        <f t="shared" si="1"/>
        <v>0</v>
      </c>
    </row>
    <row r="13" spans="1:19" ht="12.75">
      <c r="A13" s="39" t="s">
        <v>18</v>
      </c>
      <c r="B13" s="6">
        <v>0</v>
      </c>
      <c r="C13" s="6">
        <v>0</v>
      </c>
      <c r="D13" s="6">
        <v>0</v>
      </c>
      <c r="E13" s="6">
        <v>0</v>
      </c>
      <c r="F13" s="6">
        <f t="shared" si="0"/>
        <v>0</v>
      </c>
      <c r="H13" s="7" t="s">
        <v>19</v>
      </c>
      <c r="I13" s="8">
        <v>0</v>
      </c>
      <c r="O13" s="7">
        <v>0</v>
      </c>
      <c r="P13" s="7">
        <v>0</v>
      </c>
      <c r="Q13" s="7">
        <v>0</v>
      </c>
      <c r="R13" s="7">
        <v>0</v>
      </c>
      <c r="S13" s="7">
        <f t="shared" si="1"/>
        <v>0</v>
      </c>
    </row>
    <row r="14" spans="1:19" ht="12.75">
      <c r="A14" s="39" t="s">
        <v>20</v>
      </c>
      <c r="B14" s="6">
        <v>0</v>
      </c>
      <c r="C14" s="6">
        <v>0</v>
      </c>
      <c r="D14" s="6">
        <v>0</v>
      </c>
      <c r="E14" s="6">
        <v>0</v>
      </c>
      <c r="F14" s="6">
        <f t="shared" si="0"/>
        <v>0</v>
      </c>
      <c r="H14" s="7" t="s">
        <v>21</v>
      </c>
      <c r="I14" s="8">
        <v>0</v>
      </c>
      <c r="O14" s="7">
        <v>0</v>
      </c>
      <c r="P14" s="7">
        <v>0</v>
      </c>
      <c r="Q14" s="7">
        <v>0</v>
      </c>
      <c r="R14" s="7">
        <v>0</v>
      </c>
      <c r="S14" s="7">
        <f t="shared" si="1"/>
        <v>0</v>
      </c>
    </row>
    <row r="15" spans="1:19" ht="12.75">
      <c r="A15" s="39" t="s">
        <v>22</v>
      </c>
      <c r="B15" s="6">
        <v>23139.00097107661</v>
      </c>
      <c r="C15" s="6">
        <v>65.29224193481305</v>
      </c>
      <c r="D15" s="6">
        <v>0.48621882291882057</v>
      </c>
      <c r="E15" s="6">
        <v>0</v>
      </c>
      <c r="F15" s="6">
        <f t="shared" si="0"/>
        <v>23204.779431834344</v>
      </c>
      <c r="H15" s="7" t="s">
        <v>23</v>
      </c>
      <c r="I15" s="8">
        <v>358747.59</v>
      </c>
      <c r="O15" s="7">
        <v>0</v>
      </c>
      <c r="P15" s="7">
        <v>0</v>
      </c>
      <c r="Q15" s="7">
        <v>0</v>
      </c>
      <c r="R15" s="7">
        <v>0</v>
      </c>
      <c r="S15" s="7">
        <f t="shared" si="1"/>
        <v>0</v>
      </c>
    </row>
    <row r="16" spans="1:19" ht="12.75">
      <c r="A16" s="39" t="s">
        <v>24</v>
      </c>
      <c r="B16" s="6">
        <v>14322.880812286625</v>
      </c>
      <c r="C16" s="6">
        <v>0</v>
      </c>
      <c r="D16" s="6">
        <v>1.9830257235831232</v>
      </c>
      <c r="E16" s="6">
        <v>0</v>
      </c>
      <c r="F16" s="6">
        <f t="shared" si="0"/>
        <v>14324.863838010207</v>
      </c>
      <c r="O16" s="7">
        <v>0</v>
      </c>
      <c r="P16" s="7">
        <v>0</v>
      </c>
      <c r="Q16" s="7">
        <v>0</v>
      </c>
      <c r="R16" s="7">
        <v>0</v>
      </c>
      <c r="S16" s="7">
        <f t="shared" si="1"/>
        <v>0</v>
      </c>
    </row>
    <row r="17" spans="1:19" ht="12.75">
      <c r="A17" s="39" t="s">
        <v>25</v>
      </c>
      <c r="B17" s="6">
        <v>0</v>
      </c>
      <c r="C17" s="6">
        <v>0</v>
      </c>
      <c r="D17" s="6">
        <v>0</v>
      </c>
      <c r="E17" s="6">
        <v>0</v>
      </c>
      <c r="F17" s="6">
        <f t="shared" si="0"/>
        <v>0</v>
      </c>
      <c r="H17" s="7" t="s">
        <v>26</v>
      </c>
      <c r="O17" s="7">
        <v>0</v>
      </c>
      <c r="P17" s="7">
        <v>0</v>
      </c>
      <c r="Q17" s="7">
        <v>0</v>
      </c>
      <c r="R17" s="7">
        <v>0</v>
      </c>
      <c r="S17" s="7">
        <f t="shared" si="1"/>
        <v>0</v>
      </c>
    </row>
    <row r="18" spans="1:19" ht="12.75">
      <c r="A18" s="39" t="s">
        <v>27</v>
      </c>
      <c r="B18" s="6">
        <v>136.998697787602</v>
      </c>
      <c r="C18" s="6">
        <v>0</v>
      </c>
      <c r="D18" s="6">
        <v>0</v>
      </c>
      <c r="E18" s="6">
        <v>0</v>
      </c>
      <c r="F18" s="6">
        <f t="shared" si="0"/>
        <v>136.998697787602</v>
      </c>
      <c r="H18" s="7" t="s">
        <v>28</v>
      </c>
      <c r="I18" s="8">
        <v>0</v>
      </c>
      <c r="O18" s="7">
        <v>0</v>
      </c>
      <c r="P18" s="7">
        <v>0</v>
      </c>
      <c r="Q18" s="7">
        <v>0</v>
      </c>
      <c r="R18" s="7">
        <v>0</v>
      </c>
      <c r="S18" s="7">
        <f t="shared" si="1"/>
        <v>0</v>
      </c>
    </row>
    <row r="19" spans="1:19" ht="12.75">
      <c r="A19" s="39" t="s">
        <v>29</v>
      </c>
      <c r="B19" s="6">
        <v>2323.977909915234</v>
      </c>
      <c r="C19" s="6">
        <v>0</v>
      </c>
      <c r="D19" s="6">
        <v>0</v>
      </c>
      <c r="E19" s="6">
        <v>0</v>
      </c>
      <c r="F19" s="6">
        <f t="shared" si="0"/>
        <v>2323.977909915234</v>
      </c>
      <c r="H19" s="7" t="s">
        <v>30</v>
      </c>
      <c r="I19" s="8">
        <v>0</v>
      </c>
      <c r="O19" s="7">
        <v>0</v>
      </c>
      <c r="P19" s="7">
        <v>0</v>
      </c>
      <c r="Q19" s="7">
        <v>0</v>
      </c>
      <c r="R19" s="7">
        <v>0</v>
      </c>
      <c r="S19" s="7">
        <f t="shared" si="1"/>
        <v>0</v>
      </c>
    </row>
    <row r="20" spans="1:19" ht="12.75">
      <c r="A20" s="39" t="s">
        <v>31</v>
      </c>
      <c r="B20" s="6">
        <v>2026.7029563947028</v>
      </c>
      <c r="C20" s="6">
        <v>0</v>
      </c>
      <c r="D20" s="6">
        <v>0.27777656492638464</v>
      </c>
      <c r="E20" s="6">
        <v>0</v>
      </c>
      <c r="F20" s="6">
        <f t="shared" si="0"/>
        <v>2026.9807329596292</v>
      </c>
      <c r="H20" s="7" t="s">
        <v>32</v>
      </c>
      <c r="I20" s="8" t="s">
        <v>0</v>
      </c>
      <c r="O20" s="7">
        <v>0</v>
      </c>
      <c r="P20" s="7">
        <v>0</v>
      </c>
      <c r="Q20" s="7">
        <v>0</v>
      </c>
      <c r="R20" s="7">
        <v>0</v>
      </c>
      <c r="S20" s="7">
        <f t="shared" si="1"/>
        <v>0</v>
      </c>
    </row>
    <row r="21" spans="1:19" ht="12.75">
      <c r="A21" s="39" t="s">
        <v>33</v>
      </c>
      <c r="B21" s="6">
        <v>348.9966826852051</v>
      </c>
      <c r="C21" s="6">
        <v>0</v>
      </c>
      <c r="D21" s="6">
        <v>0</v>
      </c>
      <c r="E21" s="6">
        <v>0</v>
      </c>
      <c r="F21" s="6">
        <f t="shared" si="0"/>
        <v>348.9966826852051</v>
      </c>
      <c r="H21" s="7" t="s">
        <v>34</v>
      </c>
      <c r="I21" s="8">
        <v>0</v>
      </c>
      <c r="O21" s="7">
        <v>0</v>
      </c>
      <c r="P21" s="7">
        <v>0</v>
      </c>
      <c r="Q21" s="7">
        <v>0</v>
      </c>
      <c r="R21" s="7">
        <v>0</v>
      </c>
      <c r="S21" s="7">
        <f t="shared" si="1"/>
        <v>0</v>
      </c>
    </row>
    <row r="22" spans="1:19" ht="12.75">
      <c r="A22" s="39" t="s">
        <v>35</v>
      </c>
      <c r="B22" s="6">
        <v>8834.63799883013</v>
      </c>
      <c r="C22" s="6">
        <v>0</v>
      </c>
      <c r="D22" s="6">
        <v>1.2780132227984309</v>
      </c>
      <c r="E22" s="6">
        <v>0</v>
      </c>
      <c r="F22" s="6">
        <f t="shared" si="0"/>
        <v>8835.916012052929</v>
      </c>
      <c r="H22" s="7" t="s">
        <v>36</v>
      </c>
      <c r="I22" s="8" t="s">
        <v>0</v>
      </c>
      <c r="O22" s="7">
        <v>0</v>
      </c>
      <c r="P22" s="7">
        <v>0</v>
      </c>
      <c r="Q22" s="7">
        <v>0</v>
      </c>
      <c r="R22" s="7">
        <v>0</v>
      </c>
      <c r="S22" s="7">
        <f t="shared" si="1"/>
        <v>0</v>
      </c>
    </row>
    <row r="23" spans="1:19" ht="12.75">
      <c r="A23" s="39" t="s">
        <v>37</v>
      </c>
      <c r="B23" s="6">
        <v>2380.977368118835</v>
      </c>
      <c r="C23" s="6">
        <v>0</v>
      </c>
      <c r="D23" s="6">
        <v>0</v>
      </c>
      <c r="E23" s="6">
        <v>0</v>
      </c>
      <c r="F23" s="6">
        <f t="shared" si="0"/>
        <v>2380.977368118835</v>
      </c>
      <c r="H23" s="7" t="s">
        <v>38</v>
      </c>
      <c r="I23" s="8">
        <v>0</v>
      </c>
      <c r="O23" s="7">
        <v>0</v>
      </c>
      <c r="P23" s="7">
        <v>0</v>
      </c>
      <c r="Q23" s="7">
        <v>0</v>
      </c>
      <c r="R23" s="7">
        <v>0</v>
      </c>
      <c r="S23" s="7">
        <f t="shared" si="1"/>
        <v>0</v>
      </c>
    </row>
    <row r="24" spans="1:19" ht="12.75">
      <c r="A24" s="39" t="s">
        <v>39</v>
      </c>
      <c r="B24" s="6">
        <v>9319.788626578898</v>
      </c>
      <c r="C24" s="6">
        <v>0</v>
      </c>
      <c r="D24" s="6">
        <v>6.122727926036891</v>
      </c>
      <c r="E24" s="6">
        <v>0</v>
      </c>
      <c r="F24" s="6">
        <f t="shared" si="0"/>
        <v>9325.911354504935</v>
      </c>
      <c r="O24" s="7">
        <v>0</v>
      </c>
      <c r="P24" s="7">
        <v>0</v>
      </c>
      <c r="Q24" s="7">
        <v>0</v>
      </c>
      <c r="R24" s="7">
        <v>0</v>
      </c>
      <c r="S24" s="7">
        <f t="shared" si="1"/>
        <v>0</v>
      </c>
    </row>
    <row r="25" spans="1:19" ht="12.75">
      <c r="A25" s="39" t="s">
        <v>40</v>
      </c>
      <c r="B25" s="6">
        <v>0</v>
      </c>
      <c r="C25" s="6">
        <v>0</v>
      </c>
      <c r="D25" s="6">
        <v>0</v>
      </c>
      <c r="E25" s="6">
        <v>0</v>
      </c>
      <c r="F25" s="6">
        <f t="shared" si="0"/>
        <v>0</v>
      </c>
      <c r="H25" s="7" t="s">
        <v>41</v>
      </c>
      <c r="I25" s="8">
        <f>SUM(I10:I15)-SUM(I18:I23)</f>
        <v>358747.59</v>
      </c>
      <c r="O25" s="7">
        <v>0</v>
      </c>
      <c r="P25" s="7">
        <v>0</v>
      </c>
      <c r="Q25" s="7">
        <v>0</v>
      </c>
      <c r="R25" s="7">
        <v>0</v>
      </c>
      <c r="S25" s="7">
        <f t="shared" si="1"/>
        <v>0</v>
      </c>
    </row>
    <row r="26" spans="1:19" ht="12.75">
      <c r="A26" s="39" t="s">
        <v>42</v>
      </c>
      <c r="B26" s="6">
        <v>0</v>
      </c>
      <c r="C26" s="6">
        <v>0</v>
      </c>
      <c r="D26" s="6">
        <v>0</v>
      </c>
      <c r="E26" s="6">
        <v>0</v>
      </c>
      <c r="F26" s="6">
        <f t="shared" si="0"/>
        <v>0</v>
      </c>
      <c r="H26" s="7" t="s">
        <v>43</v>
      </c>
      <c r="I26" s="8">
        <f>+F60</f>
        <v>358747.58999999997</v>
      </c>
      <c r="O26" s="7">
        <v>0</v>
      </c>
      <c r="P26" s="7">
        <v>0</v>
      </c>
      <c r="Q26" s="7">
        <v>0</v>
      </c>
      <c r="R26" s="7">
        <v>0</v>
      </c>
      <c r="S26" s="7">
        <f t="shared" si="1"/>
        <v>0</v>
      </c>
    </row>
    <row r="27" spans="1:19" ht="12.75">
      <c r="A27" s="39" t="s">
        <v>44</v>
      </c>
      <c r="B27" s="6">
        <v>0</v>
      </c>
      <c r="C27" s="6">
        <v>0</v>
      </c>
      <c r="D27" s="6">
        <v>0</v>
      </c>
      <c r="E27" s="6">
        <v>0</v>
      </c>
      <c r="F27" s="6">
        <f t="shared" si="0"/>
        <v>0</v>
      </c>
      <c r="O27" s="7">
        <v>0</v>
      </c>
      <c r="P27" s="7">
        <v>0</v>
      </c>
      <c r="Q27" s="7">
        <v>0</v>
      </c>
      <c r="R27" s="7">
        <v>0</v>
      </c>
      <c r="S27" s="7">
        <f t="shared" si="1"/>
        <v>0</v>
      </c>
    </row>
    <row r="28" spans="1:19" ht="12.75">
      <c r="A28" s="39" t="s">
        <v>45</v>
      </c>
      <c r="B28" s="6">
        <v>574.4107660749114</v>
      </c>
      <c r="C28" s="6">
        <v>0</v>
      </c>
      <c r="D28" s="6">
        <v>0.5837684350970322</v>
      </c>
      <c r="E28" s="6">
        <v>0</v>
      </c>
      <c r="F28" s="6">
        <f t="shared" si="0"/>
        <v>574.9945345100084</v>
      </c>
      <c r="O28" s="7">
        <v>0</v>
      </c>
      <c r="P28" s="7">
        <v>0</v>
      </c>
      <c r="Q28" s="7">
        <v>0</v>
      </c>
      <c r="R28" s="7">
        <v>0</v>
      </c>
      <c r="S28" s="7">
        <f t="shared" si="1"/>
        <v>0</v>
      </c>
    </row>
    <row r="29" spans="1:19" ht="12.75">
      <c r="A29" s="39" t="s">
        <v>46</v>
      </c>
      <c r="B29" s="6">
        <v>194.99814648600287</v>
      </c>
      <c r="C29" s="6">
        <v>0</v>
      </c>
      <c r="D29" s="6">
        <v>0</v>
      </c>
      <c r="E29" s="6">
        <v>0</v>
      </c>
      <c r="F29" s="6">
        <f t="shared" si="0"/>
        <v>194.99814648600287</v>
      </c>
      <c r="O29" s="7">
        <v>0</v>
      </c>
      <c r="P29" s="7">
        <v>0</v>
      </c>
      <c r="Q29" s="7">
        <v>0</v>
      </c>
      <c r="R29" s="7">
        <v>0</v>
      </c>
      <c r="S29" s="7">
        <f t="shared" si="1"/>
        <v>0</v>
      </c>
    </row>
    <row r="30" spans="1:19" ht="12.75">
      <c r="A30" s="39" t="s">
        <v>47</v>
      </c>
      <c r="B30" s="6">
        <v>2337.977776842434</v>
      </c>
      <c r="C30" s="6">
        <v>0</v>
      </c>
      <c r="D30" s="6">
        <v>0</v>
      </c>
      <c r="E30" s="6">
        <v>0</v>
      </c>
      <c r="F30" s="6">
        <f t="shared" si="0"/>
        <v>2337.977776842434</v>
      </c>
      <c r="O30" s="7">
        <v>0</v>
      </c>
      <c r="P30" s="7">
        <v>0</v>
      </c>
      <c r="Q30" s="7">
        <v>0</v>
      </c>
      <c r="R30" s="7">
        <v>0</v>
      </c>
      <c r="S30" s="7">
        <f t="shared" si="1"/>
        <v>0</v>
      </c>
    </row>
    <row r="31" spans="1:19" ht="12.75">
      <c r="A31" s="39" t="s">
        <v>48</v>
      </c>
      <c r="B31" s="6">
        <v>10759.83768833602</v>
      </c>
      <c r="C31" s="6">
        <v>2.805995859138923</v>
      </c>
      <c r="D31" s="6">
        <v>3.2539828217984788</v>
      </c>
      <c r="E31" s="6">
        <v>0</v>
      </c>
      <c r="F31" s="6">
        <f t="shared" si="0"/>
        <v>10765.897667016956</v>
      </c>
      <c r="O31" s="7">
        <v>0</v>
      </c>
      <c r="P31" s="7">
        <v>0</v>
      </c>
      <c r="Q31" s="7">
        <v>0</v>
      </c>
      <c r="R31" s="7">
        <v>0</v>
      </c>
      <c r="S31" s="7">
        <f t="shared" si="1"/>
        <v>0</v>
      </c>
    </row>
    <row r="32" spans="1:19" ht="12.75">
      <c r="A32" s="39" t="s">
        <v>49</v>
      </c>
      <c r="B32" s="6">
        <v>96.99907799560141</v>
      </c>
      <c r="C32" s="6">
        <v>0</v>
      </c>
      <c r="D32" s="6">
        <v>0</v>
      </c>
      <c r="E32" s="6">
        <v>0</v>
      </c>
      <c r="F32" s="6">
        <f t="shared" si="0"/>
        <v>96.99907799560141</v>
      </c>
      <c r="O32" s="7">
        <v>0</v>
      </c>
      <c r="P32" s="7">
        <v>0</v>
      </c>
      <c r="Q32" s="7">
        <v>0</v>
      </c>
      <c r="R32" s="7">
        <v>0</v>
      </c>
      <c r="S32" s="7">
        <f t="shared" si="1"/>
        <v>0</v>
      </c>
    </row>
    <row r="33" spans="1:19" ht="12.75">
      <c r="A33" s="39" t="s">
        <v>50</v>
      </c>
      <c r="B33" s="6">
        <v>427.9959317744062</v>
      </c>
      <c r="C33" s="6">
        <v>0</v>
      </c>
      <c r="D33" s="6">
        <v>0</v>
      </c>
      <c r="E33" s="6">
        <v>0</v>
      </c>
      <c r="F33" s="6">
        <f t="shared" si="0"/>
        <v>427.9959317744062</v>
      </c>
      <c r="O33" s="7">
        <v>0</v>
      </c>
      <c r="P33" s="7">
        <v>0</v>
      </c>
      <c r="Q33" s="7">
        <v>0</v>
      </c>
      <c r="R33" s="7">
        <v>0</v>
      </c>
      <c r="S33" s="7">
        <f t="shared" si="1"/>
        <v>0</v>
      </c>
    </row>
    <row r="34" spans="1:19" ht="12.75">
      <c r="A34" s="39" t="s">
        <v>51</v>
      </c>
      <c r="B34" s="6">
        <v>1531.4750990884404</v>
      </c>
      <c r="C34" s="6">
        <v>0</v>
      </c>
      <c r="D34" s="6">
        <v>0.5103389451819427</v>
      </c>
      <c r="E34" s="6">
        <v>0</v>
      </c>
      <c r="F34" s="6">
        <f t="shared" si="0"/>
        <v>1531.9854380336224</v>
      </c>
      <c r="O34" s="7">
        <v>0</v>
      </c>
      <c r="P34" s="7">
        <v>0</v>
      </c>
      <c r="Q34" s="7">
        <v>0</v>
      </c>
      <c r="R34" s="7">
        <v>0</v>
      </c>
      <c r="S34" s="7">
        <f t="shared" si="1"/>
        <v>0</v>
      </c>
    </row>
    <row r="35" spans="1:19" ht="12.75">
      <c r="A35" s="39" t="s">
        <v>52</v>
      </c>
      <c r="B35" s="6">
        <v>0</v>
      </c>
      <c r="C35" s="6">
        <v>0</v>
      </c>
      <c r="D35" s="6">
        <v>0</v>
      </c>
      <c r="E35" s="6">
        <v>0</v>
      </c>
      <c r="F35" s="6">
        <f t="shared" si="0"/>
        <v>0</v>
      </c>
      <c r="O35" s="7">
        <v>0</v>
      </c>
      <c r="P35" s="7">
        <v>0</v>
      </c>
      <c r="Q35" s="7">
        <v>0</v>
      </c>
      <c r="R35" s="7">
        <v>0</v>
      </c>
      <c r="S35" s="7">
        <f t="shared" si="1"/>
        <v>0</v>
      </c>
    </row>
    <row r="36" spans="1:19" ht="12.75">
      <c r="A36" s="39" t="s">
        <v>53</v>
      </c>
      <c r="B36" s="6">
        <v>0</v>
      </c>
      <c r="C36" s="6">
        <v>0</v>
      </c>
      <c r="D36" s="6">
        <v>0</v>
      </c>
      <c r="E36" s="6">
        <v>0</v>
      </c>
      <c r="F36" s="6">
        <f t="shared" si="0"/>
        <v>0</v>
      </c>
      <c r="O36" s="7">
        <v>0</v>
      </c>
      <c r="P36" s="7">
        <v>0</v>
      </c>
      <c r="Q36" s="7">
        <v>0</v>
      </c>
      <c r="R36" s="7">
        <v>0</v>
      </c>
      <c r="S36" s="7">
        <f t="shared" si="1"/>
        <v>0</v>
      </c>
    </row>
    <row r="37" spans="1:19" ht="12.75">
      <c r="A37" s="39" t="s">
        <v>54</v>
      </c>
      <c r="B37" s="6">
        <v>2949.9719596600426</v>
      </c>
      <c r="C37" s="6">
        <v>0</v>
      </c>
      <c r="D37" s="6">
        <v>0</v>
      </c>
      <c r="E37" s="6">
        <v>0</v>
      </c>
      <c r="F37" s="6">
        <f t="shared" si="0"/>
        <v>2949.9719596600426</v>
      </c>
      <c r="O37" s="7">
        <v>0</v>
      </c>
      <c r="P37" s="7">
        <v>0</v>
      </c>
      <c r="Q37" s="7">
        <v>0</v>
      </c>
      <c r="R37" s="7">
        <v>0</v>
      </c>
      <c r="S37" s="7">
        <f t="shared" si="1"/>
        <v>0</v>
      </c>
    </row>
    <row r="38" spans="1:19" ht="12.75">
      <c r="A38" s="39" t="s">
        <v>55</v>
      </c>
      <c r="B38" s="6">
        <v>0</v>
      </c>
      <c r="C38" s="6">
        <v>0</v>
      </c>
      <c r="D38" s="6">
        <v>0</v>
      </c>
      <c r="E38" s="6">
        <v>0</v>
      </c>
      <c r="F38" s="6">
        <f t="shared" si="0"/>
        <v>0</v>
      </c>
      <c r="O38" s="7">
        <v>0</v>
      </c>
      <c r="P38" s="7">
        <v>0</v>
      </c>
      <c r="Q38" s="7">
        <v>0</v>
      </c>
      <c r="R38" s="7">
        <v>0</v>
      </c>
      <c r="S38" s="7">
        <f t="shared" si="1"/>
        <v>0</v>
      </c>
    </row>
    <row r="39" spans="1:19" ht="12.75">
      <c r="A39" s="39" t="s">
        <v>56</v>
      </c>
      <c r="B39" s="6">
        <v>9681.480808196775</v>
      </c>
      <c r="C39" s="6">
        <v>0</v>
      </c>
      <c r="D39" s="6">
        <v>0.4271624569664436</v>
      </c>
      <c r="E39" s="6">
        <v>0</v>
      </c>
      <c r="F39" s="6">
        <f t="shared" si="0"/>
        <v>9681.907970653741</v>
      </c>
      <c r="O39" s="7">
        <v>0</v>
      </c>
      <c r="P39" s="7">
        <v>0</v>
      </c>
      <c r="Q39" s="7">
        <v>0</v>
      </c>
      <c r="R39" s="7">
        <v>0</v>
      </c>
      <c r="S39" s="7">
        <f t="shared" si="1"/>
        <v>0</v>
      </c>
    </row>
    <row r="40" spans="1:19" ht="12.75">
      <c r="A40" s="39" t="s">
        <v>57</v>
      </c>
      <c r="B40" s="6">
        <v>32.999686328400486</v>
      </c>
      <c r="C40" s="6">
        <v>0</v>
      </c>
      <c r="D40" s="6">
        <v>0</v>
      </c>
      <c r="E40" s="6">
        <v>0</v>
      </c>
      <c r="F40" s="6">
        <f t="shared" si="0"/>
        <v>32.999686328400486</v>
      </c>
      <c r="O40" s="7">
        <v>0</v>
      </c>
      <c r="P40" s="7">
        <v>0</v>
      </c>
      <c r="Q40" s="7">
        <v>0</v>
      </c>
      <c r="R40" s="7">
        <v>0</v>
      </c>
      <c r="S40" s="7">
        <f t="shared" si="1"/>
        <v>0</v>
      </c>
    </row>
    <row r="41" spans="1:19" ht="12.75">
      <c r="A41" s="39" t="s">
        <v>58</v>
      </c>
      <c r="B41" s="6">
        <v>3385.9678153928494</v>
      </c>
      <c r="C41" s="6">
        <v>0</v>
      </c>
      <c r="D41" s="6">
        <v>0</v>
      </c>
      <c r="E41" s="6">
        <v>0</v>
      </c>
      <c r="F41" s="6">
        <f t="shared" si="0"/>
        <v>3385.9678153928494</v>
      </c>
      <c r="O41" s="7">
        <v>0</v>
      </c>
      <c r="P41" s="7">
        <v>0</v>
      </c>
      <c r="Q41" s="7">
        <v>0</v>
      </c>
      <c r="R41" s="7">
        <v>0</v>
      </c>
      <c r="S41" s="7">
        <f t="shared" si="1"/>
        <v>0</v>
      </c>
    </row>
    <row r="42" spans="1:19" ht="12.75">
      <c r="A42" s="39" t="s">
        <v>59</v>
      </c>
      <c r="B42" s="6">
        <v>40424.12348587015</v>
      </c>
      <c r="C42" s="6">
        <v>1038.3178778487236</v>
      </c>
      <c r="D42" s="6">
        <v>190.16271618613453</v>
      </c>
      <c r="E42" s="6">
        <v>0</v>
      </c>
      <c r="F42" s="6">
        <f t="shared" si="0"/>
        <v>41652.604079905</v>
      </c>
      <c r="O42" s="7">
        <v>0</v>
      </c>
      <c r="P42" s="7">
        <v>0</v>
      </c>
      <c r="Q42" s="7">
        <v>0</v>
      </c>
      <c r="R42" s="7">
        <v>0</v>
      </c>
      <c r="S42" s="7">
        <f t="shared" si="1"/>
        <v>0</v>
      </c>
    </row>
    <row r="43" spans="1:19" ht="12.75">
      <c r="A43" s="39" t="s">
        <v>60</v>
      </c>
      <c r="B43" s="6">
        <v>639.6081604395184</v>
      </c>
      <c r="C43" s="6">
        <v>0</v>
      </c>
      <c r="D43" s="6">
        <v>0.38575623249089386</v>
      </c>
      <c r="E43" s="6">
        <v>0</v>
      </c>
      <c r="F43" s="6">
        <f t="shared" si="0"/>
        <v>639.9939166720093</v>
      </c>
      <c r="O43" s="7">
        <v>0</v>
      </c>
      <c r="P43" s="7">
        <v>0</v>
      </c>
      <c r="Q43" s="7">
        <v>0</v>
      </c>
      <c r="R43" s="7">
        <v>0</v>
      </c>
      <c r="S43" s="7">
        <f t="shared" si="1"/>
        <v>0</v>
      </c>
    </row>
    <row r="44" spans="1:19" ht="12.75">
      <c r="A44" s="39" t="s">
        <v>61</v>
      </c>
      <c r="B44" s="6">
        <v>0</v>
      </c>
      <c r="C44" s="6">
        <v>0</v>
      </c>
      <c r="D44" s="6">
        <v>0</v>
      </c>
      <c r="E44" s="6">
        <v>0</v>
      </c>
      <c r="F44" s="6">
        <f t="shared" si="0"/>
        <v>0</v>
      </c>
      <c r="O44" s="7">
        <v>0</v>
      </c>
      <c r="P44" s="7">
        <v>0</v>
      </c>
      <c r="Q44" s="7">
        <v>0</v>
      </c>
      <c r="R44" s="7">
        <v>0</v>
      </c>
      <c r="S44" s="7">
        <f t="shared" si="1"/>
        <v>0</v>
      </c>
    </row>
    <row r="45" spans="1:19" ht="12.75">
      <c r="A45" s="39" t="s">
        <v>62</v>
      </c>
      <c r="B45" s="6">
        <v>0</v>
      </c>
      <c r="C45" s="6">
        <v>0</v>
      </c>
      <c r="D45" s="6">
        <v>0</v>
      </c>
      <c r="E45" s="6">
        <v>0</v>
      </c>
      <c r="F45" s="6">
        <f t="shared" si="0"/>
        <v>0</v>
      </c>
      <c r="O45" s="7">
        <v>0</v>
      </c>
      <c r="P45" s="7">
        <v>0</v>
      </c>
      <c r="Q45" s="7">
        <v>0</v>
      </c>
      <c r="R45" s="7">
        <v>0</v>
      </c>
      <c r="S45" s="7">
        <f t="shared" si="1"/>
        <v>0</v>
      </c>
    </row>
    <row r="46" spans="1:19" ht="12.75">
      <c r="A46" s="39" t="s">
        <v>63</v>
      </c>
      <c r="B46" s="6">
        <v>0</v>
      </c>
      <c r="C46" s="6">
        <v>0</v>
      </c>
      <c r="D46" s="6">
        <v>0</v>
      </c>
      <c r="E46" s="6">
        <v>0</v>
      </c>
      <c r="F46" s="6">
        <f t="shared" si="0"/>
        <v>0</v>
      </c>
      <c r="O46" s="7">
        <v>0</v>
      </c>
      <c r="P46" s="7">
        <v>0</v>
      </c>
      <c r="Q46" s="7">
        <v>0</v>
      </c>
      <c r="R46" s="7">
        <v>0</v>
      </c>
      <c r="S46" s="7">
        <f t="shared" si="1"/>
        <v>0</v>
      </c>
    </row>
    <row r="47" spans="1:19" ht="12.75">
      <c r="A47" s="39" t="s">
        <v>64</v>
      </c>
      <c r="B47" s="6">
        <v>3434.96734963805</v>
      </c>
      <c r="C47" s="6">
        <v>0</v>
      </c>
      <c r="D47" s="6">
        <v>0</v>
      </c>
      <c r="E47" s="6">
        <v>0</v>
      </c>
      <c r="F47" s="6">
        <f t="shared" si="0"/>
        <v>3434.96734963805</v>
      </c>
      <c r="O47" s="7">
        <v>0</v>
      </c>
      <c r="P47" s="7">
        <v>0</v>
      </c>
      <c r="Q47" s="7">
        <v>0</v>
      </c>
      <c r="R47" s="7">
        <v>0</v>
      </c>
      <c r="S47" s="7">
        <f t="shared" si="1"/>
        <v>0</v>
      </c>
    </row>
    <row r="48" spans="1:19" ht="12.75">
      <c r="A48" s="39" t="s">
        <v>65</v>
      </c>
      <c r="B48" s="6">
        <v>94.99909700600139</v>
      </c>
      <c r="C48" s="6">
        <v>0</v>
      </c>
      <c r="D48" s="6">
        <v>0</v>
      </c>
      <c r="E48" s="6">
        <v>0</v>
      </c>
      <c r="F48" s="6">
        <f t="shared" si="0"/>
        <v>94.99909700600139</v>
      </c>
      <c r="O48" s="7">
        <v>0</v>
      </c>
      <c r="P48" s="7">
        <v>0</v>
      </c>
      <c r="Q48" s="7">
        <v>0</v>
      </c>
      <c r="R48" s="7">
        <v>0</v>
      </c>
      <c r="S48" s="7">
        <f t="shared" si="1"/>
        <v>0</v>
      </c>
    </row>
    <row r="49" spans="1:19" ht="12.75">
      <c r="A49" s="39" t="s">
        <v>66</v>
      </c>
      <c r="B49" s="6">
        <v>13321.233644806176</v>
      </c>
      <c r="C49" s="6">
        <v>0.26047459952427066</v>
      </c>
      <c r="D49" s="6">
        <v>3.3792238044948717</v>
      </c>
      <c r="E49" s="6">
        <v>0</v>
      </c>
      <c r="F49" s="6">
        <f t="shared" si="0"/>
        <v>13324.873343210196</v>
      </c>
      <c r="O49" s="7">
        <v>0</v>
      </c>
      <c r="P49" s="7">
        <v>0</v>
      </c>
      <c r="Q49" s="7">
        <v>0</v>
      </c>
      <c r="R49" s="7">
        <v>0</v>
      </c>
      <c r="S49" s="7">
        <f t="shared" si="1"/>
        <v>0</v>
      </c>
    </row>
    <row r="50" spans="1:19" ht="12.75">
      <c r="A50" s="39" t="s">
        <v>67</v>
      </c>
      <c r="B50" s="6">
        <v>126508.28952743806</v>
      </c>
      <c r="C50" s="6">
        <v>282.2632404716258</v>
      </c>
      <c r="D50" s="6">
        <v>148.24064200417524</v>
      </c>
      <c r="E50" s="6">
        <v>0</v>
      </c>
      <c r="F50" s="6">
        <f t="shared" si="0"/>
        <v>126938.79340991387</v>
      </c>
      <c r="O50" s="7">
        <v>0</v>
      </c>
      <c r="P50" s="7">
        <v>0</v>
      </c>
      <c r="Q50" s="7">
        <v>0</v>
      </c>
      <c r="R50" s="7">
        <v>0</v>
      </c>
      <c r="S50" s="7">
        <f t="shared" si="1"/>
        <v>0</v>
      </c>
    </row>
    <row r="51" spans="1:19" ht="12.75">
      <c r="A51" s="39" t="s">
        <v>68</v>
      </c>
      <c r="B51" s="6">
        <v>541.994848181608</v>
      </c>
      <c r="C51" s="6">
        <v>0</v>
      </c>
      <c r="D51" s="6">
        <v>0</v>
      </c>
      <c r="E51" s="6">
        <v>0</v>
      </c>
      <c r="F51" s="6">
        <f t="shared" si="0"/>
        <v>541.994848181608</v>
      </c>
      <c r="O51" s="7">
        <v>0</v>
      </c>
      <c r="P51" s="7">
        <v>0</v>
      </c>
      <c r="Q51" s="7">
        <v>0</v>
      </c>
      <c r="R51" s="7">
        <v>0</v>
      </c>
      <c r="S51" s="7">
        <f t="shared" si="1"/>
        <v>0</v>
      </c>
    </row>
    <row r="52" spans="1:19" ht="12.75">
      <c r="A52" s="39" t="s">
        <v>69</v>
      </c>
      <c r="B52" s="6">
        <v>0</v>
      </c>
      <c r="C52" s="6">
        <v>0</v>
      </c>
      <c r="D52" s="6">
        <v>0</v>
      </c>
      <c r="E52" s="6">
        <v>0</v>
      </c>
      <c r="F52" s="6">
        <f t="shared" si="0"/>
        <v>0</v>
      </c>
      <c r="O52" s="7">
        <v>0</v>
      </c>
      <c r="P52" s="7">
        <v>0</v>
      </c>
      <c r="Q52" s="7">
        <v>0</v>
      </c>
      <c r="R52" s="7">
        <v>0</v>
      </c>
      <c r="S52" s="7">
        <f t="shared" si="1"/>
        <v>0</v>
      </c>
    </row>
    <row r="53" spans="1:19" ht="12.75">
      <c r="A53" s="39" t="s">
        <v>70</v>
      </c>
      <c r="B53" s="6">
        <v>1799.8779585825996</v>
      </c>
      <c r="C53" s="6">
        <v>4.104894036626706</v>
      </c>
      <c r="D53" s="6">
        <v>0</v>
      </c>
      <c r="E53" s="6">
        <v>0</v>
      </c>
      <c r="F53" s="6">
        <f t="shared" si="0"/>
        <v>1803.9828526192264</v>
      </c>
      <c r="O53" s="7">
        <v>0</v>
      </c>
      <c r="P53" s="7">
        <v>0</v>
      </c>
      <c r="Q53" s="7">
        <v>0</v>
      </c>
      <c r="R53" s="7">
        <v>0</v>
      </c>
      <c r="S53" s="7">
        <f t="shared" si="1"/>
        <v>0</v>
      </c>
    </row>
    <row r="54" spans="1:19" ht="12.75">
      <c r="A54" s="39" t="s">
        <v>71</v>
      </c>
      <c r="B54" s="6">
        <v>649.9938216200095</v>
      </c>
      <c r="C54" s="6">
        <v>0</v>
      </c>
      <c r="D54" s="6">
        <v>0</v>
      </c>
      <c r="E54" s="6">
        <v>0</v>
      </c>
      <c r="F54" s="6">
        <f>SUM(B54:E54)</f>
        <v>649.9938216200095</v>
      </c>
      <c r="O54" s="7">
        <v>0</v>
      </c>
      <c r="P54" s="7">
        <v>0</v>
      </c>
      <c r="Q54" s="7">
        <v>0</v>
      </c>
      <c r="R54" s="7">
        <v>0</v>
      </c>
      <c r="S54" s="7">
        <f t="shared" si="1"/>
        <v>0</v>
      </c>
    </row>
    <row r="55" spans="1:19" ht="12.75">
      <c r="A55" s="39" t="s">
        <v>72</v>
      </c>
      <c r="B55" s="6">
        <v>147.99859323040215</v>
      </c>
      <c r="C55" s="6">
        <v>0</v>
      </c>
      <c r="D55" s="6">
        <v>0</v>
      </c>
      <c r="E55" s="6">
        <v>0</v>
      </c>
      <c r="F55" s="6">
        <f>SUM(B55:E55)</f>
        <v>147.99859323040215</v>
      </c>
      <c r="O55" s="7">
        <v>0</v>
      </c>
      <c r="P55" s="7">
        <v>0</v>
      </c>
      <c r="Q55" s="7">
        <v>0</v>
      </c>
      <c r="R55" s="7">
        <v>0</v>
      </c>
      <c r="S55" s="7">
        <f t="shared" si="1"/>
        <v>0</v>
      </c>
    </row>
    <row r="56" spans="1:19" ht="12.75">
      <c r="A56" s="39" t="s">
        <v>73</v>
      </c>
      <c r="B56" s="6">
        <v>181.99827005360265</v>
      </c>
      <c r="C56" s="6">
        <v>0</v>
      </c>
      <c r="D56" s="6">
        <v>0</v>
      </c>
      <c r="E56" s="6">
        <v>0</v>
      </c>
      <c r="F56" s="6">
        <f>SUM(B56:E56)</f>
        <v>181.99827005360265</v>
      </c>
      <c r="O56" s="7">
        <v>0</v>
      </c>
      <c r="P56" s="7">
        <v>0</v>
      </c>
      <c r="Q56" s="7">
        <v>0</v>
      </c>
      <c r="R56" s="7">
        <v>0</v>
      </c>
      <c r="S56" s="7">
        <f t="shared" si="1"/>
        <v>0</v>
      </c>
    </row>
    <row r="57" spans="1:19" ht="12.75">
      <c r="A57" s="39" t="s">
        <v>74</v>
      </c>
      <c r="B57" s="6">
        <v>128.9987738292019</v>
      </c>
      <c r="C57" s="6">
        <v>0</v>
      </c>
      <c r="D57" s="6">
        <v>0</v>
      </c>
      <c r="E57" s="6">
        <v>0</v>
      </c>
      <c r="F57" s="6">
        <f>SUM(B57:E57)</f>
        <v>128.9987738292019</v>
      </c>
      <c r="O57" s="7">
        <v>0</v>
      </c>
      <c r="P57" s="7">
        <v>0</v>
      </c>
      <c r="Q57" s="7">
        <v>0</v>
      </c>
      <c r="R57" s="7">
        <v>0</v>
      </c>
      <c r="S57" s="7">
        <f t="shared" si="1"/>
        <v>0</v>
      </c>
    </row>
    <row r="58" spans="1:19" ht="12.75">
      <c r="A58" s="39" t="s">
        <v>75</v>
      </c>
      <c r="B58" s="6">
        <v>0</v>
      </c>
      <c r="C58" s="6">
        <v>0</v>
      </c>
      <c r="D58" s="6">
        <v>0</v>
      </c>
      <c r="E58" s="6">
        <v>0</v>
      </c>
      <c r="F58" s="6">
        <f>SUM(B58:E58)</f>
        <v>0</v>
      </c>
      <c r="O58" s="7">
        <v>0</v>
      </c>
      <c r="P58" s="7">
        <v>0</v>
      </c>
      <c r="Q58" s="7">
        <v>0</v>
      </c>
      <c r="R58" s="7">
        <v>0</v>
      </c>
      <c r="S58" s="7">
        <f t="shared" si="1"/>
        <v>0</v>
      </c>
    </row>
    <row r="59" spans="1:6" ht="12.75">
      <c r="A59" s="39" t="s">
        <v>0</v>
      </c>
      <c r="B59" s="6"/>
      <c r="C59" s="6"/>
      <c r="D59" s="6"/>
      <c r="E59" s="6"/>
      <c r="F59" s="6"/>
    </row>
    <row r="60" spans="1:19" ht="12.75">
      <c r="A60" s="39" t="s">
        <v>6</v>
      </c>
      <c r="B60" s="6">
        <f>SUM(B6:B58)</f>
        <v>356956.9628577963</v>
      </c>
      <c r="C60" s="6">
        <f>SUM(C6:C58)</f>
        <v>1395.3367635734912</v>
      </c>
      <c r="D60" s="6">
        <f>SUM(D6:D58)</f>
        <v>395.29037863026406</v>
      </c>
      <c r="E60" s="6">
        <f>SUM(E6:E58)</f>
        <v>0</v>
      </c>
      <c r="F60" s="6">
        <f>SUM(F6:F58)</f>
        <v>358747.58999999997</v>
      </c>
      <c r="O60" s="7">
        <f>SUM(O6:O58)</f>
        <v>0</v>
      </c>
      <c r="P60" s="7">
        <f>SUM(P6:P58)</f>
        <v>0</v>
      </c>
      <c r="Q60" s="7">
        <f>SUM(Q6:Q58)</f>
        <v>0</v>
      </c>
      <c r="R60" s="7">
        <f>SUM(R6:R58)</f>
        <v>0</v>
      </c>
      <c r="S60" s="7">
        <f>SUM(S6:S58)</f>
        <v>0</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 xml:space="preserve">&amp;L&amp;"Geneva,Bold"&amp;D&amp;C&amp;"Geneva,Bold Italic"Mid-Continent Life Insurance Company&amp;R&amp;"Geneva,Bold"UNAUDITED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9.xml><?xml version="1.0" encoding="utf-8"?>
<worksheet xmlns="http://schemas.openxmlformats.org/spreadsheetml/2006/main" xmlns:r="http://schemas.openxmlformats.org/officeDocument/2006/relationships">
  <dimension ref="A1:S67"/>
  <sheetViews>
    <sheetView zoomScale="75" zoomScaleNormal="75" workbookViewId="0" topLeftCell="A1">
      <selection activeCell="J10" sqref="J10"/>
    </sheetView>
  </sheetViews>
  <sheetFormatPr defaultColWidth="9.00390625" defaultRowHeight="12.75"/>
  <cols>
    <col min="1" max="1" width="15.625" style="7" bestFit="1" customWidth="1"/>
    <col min="2" max="2" width="11.00390625" style="7" bestFit="1" customWidth="1"/>
    <col min="3" max="3" width="12.125" style="7" bestFit="1" customWidth="1"/>
    <col min="4" max="4" width="8.12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4" width="10.625" style="7" customWidth="1"/>
    <col min="15" max="15" width="10.50390625" style="7" bestFit="1" customWidth="1"/>
    <col min="16" max="16" width="8.125" style="7" bestFit="1" customWidth="1"/>
    <col min="17" max="17" width="10.375" style="7" bestFit="1" customWidth="1"/>
    <col min="18" max="18" width="9.375" style="7" bestFit="1" customWidth="1"/>
    <col min="19" max="19" width="3.00390625" style="7" bestFit="1" customWidth="1"/>
    <col min="20" max="16384" width="10.625" style="7" customWidth="1"/>
  </cols>
  <sheetData>
    <row r="1" spans="1:6" ht="12.75">
      <c r="A1" s="130" t="s">
        <v>121</v>
      </c>
      <c r="B1" s="130"/>
      <c r="C1" s="130"/>
      <c r="D1" s="130"/>
      <c r="E1" s="130"/>
      <c r="F1" s="130"/>
    </row>
    <row r="2" ht="12.75">
      <c r="A2" s="4" t="s">
        <v>0</v>
      </c>
    </row>
    <row r="3" spans="2:18" ht="12.75">
      <c r="B3" s="21"/>
      <c r="C3" s="21" t="s">
        <v>1</v>
      </c>
      <c r="E3" s="21" t="s">
        <v>2</v>
      </c>
      <c r="O3" s="7" t="s">
        <v>82</v>
      </c>
      <c r="P3" s="7" t="s">
        <v>83</v>
      </c>
      <c r="Q3" s="7" t="s">
        <v>84</v>
      </c>
      <c r="R3" s="7" t="s">
        <v>85</v>
      </c>
    </row>
    <row r="4" spans="1:6" ht="12.75">
      <c r="A4" s="7" t="s">
        <v>0</v>
      </c>
      <c r="B4" s="21" t="s">
        <v>3</v>
      </c>
      <c r="C4" s="21" t="s">
        <v>4</v>
      </c>
      <c r="D4" s="21" t="s">
        <v>5</v>
      </c>
      <c r="E4" s="21" t="s">
        <v>4</v>
      </c>
      <c r="F4" s="21" t="s">
        <v>6</v>
      </c>
    </row>
    <row r="5" ht="12.75">
      <c r="A5" s="7" t="s">
        <v>0</v>
      </c>
    </row>
    <row r="6" spans="1:19" ht="12.75">
      <c r="A6" s="39" t="s">
        <v>7</v>
      </c>
      <c r="B6" s="6">
        <v>0</v>
      </c>
      <c r="C6" s="6">
        <v>71106.50558346238</v>
      </c>
      <c r="D6" s="6">
        <v>0</v>
      </c>
      <c r="E6" s="6">
        <v>0</v>
      </c>
      <c r="F6" s="6">
        <f aca="true" t="shared" si="0" ref="F6:F21">SUM(B6:E6)</f>
        <v>71106.50558346238</v>
      </c>
      <c r="H6" s="7" t="s">
        <v>8</v>
      </c>
      <c r="I6" s="8" t="s">
        <v>0</v>
      </c>
      <c r="O6" s="7">
        <v>0</v>
      </c>
      <c r="P6" s="7">
        <v>0</v>
      </c>
      <c r="Q6" s="7">
        <v>0</v>
      </c>
      <c r="R6" s="7">
        <v>0</v>
      </c>
      <c r="S6" s="7">
        <f aca="true" t="shared" si="1" ref="S6:S37">SUM(O6:R6)</f>
        <v>0</v>
      </c>
    </row>
    <row r="7" spans="1:19" ht="12" customHeight="1">
      <c r="A7" s="39" t="s">
        <v>9</v>
      </c>
      <c r="B7" s="6">
        <v>0</v>
      </c>
      <c r="C7" s="6">
        <v>0</v>
      </c>
      <c r="D7" s="6">
        <v>0</v>
      </c>
      <c r="E7" s="6">
        <v>0</v>
      </c>
      <c r="F7" s="6">
        <f t="shared" si="0"/>
        <v>0</v>
      </c>
      <c r="O7" s="7">
        <v>0</v>
      </c>
      <c r="P7" s="7">
        <v>0</v>
      </c>
      <c r="Q7" s="7">
        <v>0</v>
      </c>
      <c r="R7" s="7">
        <v>0</v>
      </c>
      <c r="S7" s="7">
        <f t="shared" si="1"/>
        <v>0</v>
      </c>
    </row>
    <row r="8" spans="1:19" ht="12.75">
      <c r="A8" s="39" t="s">
        <v>10</v>
      </c>
      <c r="B8" s="6">
        <v>40601.170190601144</v>
      </c>
      <c r="C8" s="6">
        <v>931285.6464827697</v>
      </c>
      <c r="D8" s="6">
        <v>43319.78677056535</v>
      </c>
      <c r="E8" s="6">
        <v>0</v>
      </c>
      <c r="F8" s="6">
        <f t="shared" si="0"/>
        <v>1015206.6034439362</v>
      </c>
      <c r="H8" s="7" t="s">
        <v>0</v>
      </c>
      <c r="I8" s="8" t="s">
        <v>0</v>
      </c>
      <c r="O8" s="7">
        <v>0</v>
      </c>
      <c r="P8" s="7">
        <v>0</v>
      </c>
      <c r="Q8" s="7">
        <v>0</v>
      </c>
      <c r="R8" s="7">
        <v>0</v>
      </c>
      <c r="S8" s="7">
        <f t="shared" si="1"/>
        <v>0</v>
      </c>
    </row>
    <row r="9" spans="1:19" ht="12.75">
      <c r="A9" s="39" t="s">
        <v>11</v>
      </c>
      <c r="B9" s="6">
        <v>0</v>
      </c>
      <c r="C9" s="6">
        <v>0</v>
      </c>
      <c r="D9" s="6">
        <v>0</v>
      </c>
      <c r="E9" s="6">
        <v>0</v>
      </c>
      <c r="F9" s="6">
        <f t="shared" si="0"/>
        <v>0</v>
      </c>
      <c r="H9" s="7" t="s">
        <v>0</v>
      </c>
      <c r="I9" s="8" t="s">
        <v>0</v>
      </c>
      <c r="O9" s="7">
        <v>0</v>
      </c>
      <c r="P9" s="7">
        <v>0</v>
      </c>
      <c r="Q9" s="7">
        <v>0</v>
      </c>
      <c r="R9" s="7">
        <v>0</v>
      </c>
      <c r="S9" s="7">
        <f t="shared" si="1"/>
        <v>0</v>
      </c>
    </row>
    <row r="10" spans="1:19" ht="12.75">
      <c r="A10" s="39" t="s">
        <v>12</v>
      </c>
      <c r="B10" s="6">
        <v>394953.42344055895</v>
      </c>
      <c r="C10" s="6">
        <v>328775.34490546177</v>
      </c>
      <c r="D10" s="6">
        <v>0</v>
      </c>
      <c r="E10" s="6">
        <v>0</v>
      </c>
      <c r="F10" s="6">
        <f t="shared" si="0"/>
        <v>723728.7683460207</v>
      </c>
      <c r="H10" s="7" t="s">
        <v>13</v>
      </c>
      <c r="I10" s="8">
        <v>20110439</v>
      </c>
      <c r="O10" s="7">
        <v>0</v>
      </c>
      <c r="P10" s="7">
        <v>0</v>
      </c>
      <c r="Q10" s="7">
        <v>0</v>
      </c>
      <c r="R10" s="7">
        <v>0</v>
      </c>
      <c r="S10" s="7">
        <f t="shared" si="1"/>
        <v>0</v>
      </c>
    </row>
    <row r="11" spans="1:19" ht="12.75">
      <c r="A11" s="39" t="s">
        <v>15</v>
      </c>
      <c r="B11" s="6">
        <v>0</v>
      </c>
      <c r="C11" s="6">
        <v>759030.9793372955</v>
      </c>
      <c r="D11" s="6">
        <v>0</v>
      </c>
      <c r="E11" s="6">
        <v>0</v>
      </c>
      <c r="F11" s="6">
        <f t="shared" si="0"/>
        <v>759030.9793372955</v>
      </c>
      <c r="O11" s="7">
        <v>0</v>
      </c>
      <c r="P11" s="7">
        <v>0</v>
      </c>
      <c r="Q11" s="7">
        <v>0</v>
      </c>
      <c r="R11" s="7">
        <v>0</v>
      </c>
      <c r="S11" s="7">
        <f t="shared" si="1"/>
        <v>0</v>
      </c>
    </row>
    <row r="12" spans="1:19" ht="12.75">
      <c r="A12" s="39" t="s">
        <v>16</v>
      </c>
      <c r="B12" s="6">
        <v>0</v>
      </c>
      <c r="C12" s="6">
        <v>0</v>
      </c>
      <c r="D12" s="6">
        <v>0</v>
      </c>
      <c r="E12" s="6">
        <v>0</v>
      </c>
      <c r="F12" s="6">
        <f t="shared" si="0"/>
        <v>0</v>
      </c>
      <c r="H12" s="7" t="s">
        <v>17</v>
      </c>
      <c r="O12" s="7">
        <v>0</v>
      </c>
      <c r="P12" s="7">
        <v>0</v>
      </c>
      <c r="Q12" s="7">
        <v>0</v>
      </c>
      <c r="R12" s="7">
        <v>0</v>
      </c>
      <c r="S12" s="7">
        <f t="shared" si="1"/>
        <v>0</v>
      </c>
    </row>
    <row r="13" spans="1:19" ht="12.75">
      <c r="A13" s="39" t="s">
        <v>18</v>
      </c>
      <c r="B13" s="6">
        <v>0</v>
      </c>
      <c r="C13" s="6">
        <v>0</v>
      </c>
      <c r="D13" s="6">
        <v>0</v>
      </c>
      <c r="E13" s="6">
        <v>0</v>
      </c>
      <c r="F13" s="6">
        <f t="shared" si="0"/>
        <v>0</v>
      </c>
      <c r="H13" s="7" t="s">
        <v>19</v>
      </c>
      <c r="I13" s="8">
        <v>48880235</v>
      </c>
      <c r="O13" s="7">
        <v>0</v>
      </c>
      <c r="P13" s="7">
        <v>0</v>
      </c>
      <c r="Q13" s="7">
        <v>0</v>
      </c>
      <c r="R13" s="7">
        <v>0</v>
      </c>
      <c r="S13" s="7">
        <f t="shared" si="1"/>
        <v>0</v>
      </c>
    </row>
    <row r="14" spans="1:19" ht="12.75">
      <c r="A14" s="39" t="s">
        <v>20</v>
      </c>
      <c r="B14" s="6">
        <v>0</v>
      </c>
      <c r="C14" s="6">
        <v>0</v>
      </c>
      <c r="D14" s="6">
        <v>0</v>
      </c>
      <c r="E14" s="6">
        <v>0</v>
      </c>
      <c r="F14" s="6">
        <f t="shared" si="0"/>
        <v>0</v>
      </c>
      <c r="H14" s="7" t="s">
        <v>21</v>
      </c>
      <c r="I14" s="8">
        <v>2934121</v>
      </c>
      <c r="O14" s="7">
        <v>0</v>
      </c>
      <c r="P14" s="7">
        <v>0</v>
      </c>
      <c r="Q14" s="7">
        <v>0</v>
      </c>
      <c r="R14" s="7">
        <v>0</v>
      </c>
      <c r="S14" s="7">
        <f t="shared" si="1"/>
        <v>0</v>
      </c>
    </row>
    <row r="15" spans="1:19" ht="12.75">
      <c r="A15" s="39" t="s">
        <v>22</v>
      </c>
      <c r="B15" s="6">
        <v>2459.5255006495927</v>
      </c>
      <c r="C15" s="6">
        <v>1482625.326336388</v>
      </c>
      <c r="D15" s="6">
        <v>0</v>
      </c>
      <c r="E15" s="6">
        <v>0</v>
      </c>
      <c r="F15" s="6">
        <f t="shared" si="0"/>
        <v>1485084.8518370376</v>
      </c>
      <c r="H15" s="7" t="s">
        <v>23</v>
      </c>
      <c r="I15" s="8">
        <v>669841.43</v>
      </c>
      <c r="O15" s="7">
        <v>0</v>
      </c>
      <c r="P15" s="7">
        <v>0</v>
      </c>
      <c r="Q15" s="7">
        <v>0</v>
      </c>
      <c r="R15" s="7">
        <v>0</v>
      </c>
      <c r="S15" s="7">
        <f t="shared" si="1"/>
        <v>0</v>
      </c>
    </row>
    <row r="16" spans="1:19" ht="12.75">
      <c r="A16" s="39" t="s">
        <v>24</v>
      </c>
      <c r="B16" s="6">
        <v>0</v>
      </c>
      <c r="C16" s="6">
        <v>0</v>
      </c>
      <c r="D16" s="6">
        <v>0</v>
      </c>
      <c r="E16" s="6">
        <v>0</v>
      </c>
      <c r="F16" s="6">
        <f t="shared" si="0"/>
        <v>0</v>
      </c>
      <c r="O16" s="7">
        <v>0</v>
      </c>
      <c r="P16" s="7">
        <v>0</v>
      </c>
      <c r="Q16" s="7">
        <v>0</v>
      </c>
      <c r="R16" s="7">
        <v>0</v>
      </c>
      <c r="S16" s="7">
        <f t="shared" si="1"/>
        <v>0</v>
      </c>
    </row>
    <row r="17" spans="1:19" ht="12.75">
      <c r="A17" s="39" t="s">
        <v>25</v>
      </c>
      <c r="B17" s="6">
        <v>0</v>
      </c>
      <c r="C17" s="6">
        <v>5102.289142990444</v>
      </c>
      <c r="D17" s="6">
        <v>0</v>
      </c>
      <c r="E17" s="6">
        <v>0</v>
      </c>
      <c r="F17" s="6">
        <f t="shared" si="0"/>
        <v>5102.289142990444</v>
      </c>
      <c r="H17" s="7" t="s">
        <v>26</v>
      </c>
      <c r="O17" s="7">
        <v>0</v>
      </c>
      <c r="P17" s="7">
        <v>0</v>
      </c>
      <c r="Q17" s="7">
        <v>0</v>
      </c>
      <c r="R17" s="7">
        <v>0</v>
      </c>
      <c r="S17" s="7">
        <f t="shared" si="1"/>
        <v>0</v>
      </c>
    </row>
    <row r="18" spans="1:19" ht="12.75">
      <c r="A18" s="39" t="s">
        <v>27</v>
      </c>
      <c r="B18" s="6">
        <v>0</v>
      </c>
      <c r="C18" s="6">
        <v>115909.09472958092</v>
      </c>
      <c r="D18" s="6">
        <v>0</v>
      </c>
      <c r="E18" s="6">
        <v>0</v>
      </c>
      <c r="F18" s="6">
        <f t="shared" si="0"/>
        <v>115909.09472958092</v>
      </c>
      <c r="H18" s="7" t="s">
        <v>28</v>
      </c>
      <c r="I18" s="8">
        <v>0</v>
      </c>
      <c r="O18" s="7">
        <v>0</v>
      </c>
      <c r="P18" s="7">
        <v>0</v>
      </c>
      <c r="Q18" s="7">
        <v>0</v>
      </c>
      <c r="R18" s="7">
        <v>0</v>
      </c>
      <c r="S18" s="7">
        <f t="shared" si="1"/>
        <v>0</v>
      </c>
    </row>
    <row r="19" spans="1:19" ht="12.75">
      <c r="A19" s="39" t="s">
        <v>29</v>
      </c>
      <c r="B19" s="6">
        <v>190.58797772789902</v>
      </c>
      <c r="C19" s="6">
        <v>1062564.1727745435</v>
      </c>
      <c r="D19" s="6">
        <v>39284.7622308902</v>
      </c>
      <c r="E19" s="6">
        <v>0</v>
      </c>
      <c r="F19" s="6">
        <f t="shared" si="0"/>
        <v>1102039.5229831615</v>
      </c>
      <c r="H19" s="7" t="s">
        <v>30</v>
      </c>
      <c r="I19" s="8">
        <v>-2180284.55</v>
      </c>
      <c r="O19" s="7">
        <v>0</v>
      </c>
      <c r="P19" s="7">
        <v>0</v>
      </c>
      <c r="Q19" s="7">
        <v>0</v>
      </c>
      <c r="R19" s="7">
        <v>0</v>
      </c>
      <c r="S19" s="7">
        <f t="shared" si="1"/>
        <v>0</v>
      </c>
    </row>
    <row r="20" spans="1:19" ht="12.75">
      <c r="A20" s="39" t="s">
        <v>31</v>
      </c>
      <c r="B20" s="6">
        <v>403.6794122914238</v>
      </c>
      <c r="C20" s="6">
        <v>168694.84744411008</v>
      </c>
      <c r="D20" s="6">
        <v>0</v>
      </c>
      <c r="E20" s="6">
        <v>0</v>
      </c>
      <c r="F20" s="6">
        <f t="shared" si="0"/>
        <v>169098.5268564015</v>
      </c>
      <c r="H20" s="7" t="s">
        <v>32</v>
      </c>
      <c r="I20" s="8" t="s">
        <v>0</v>
      </c>
      <c r="O20" s="7">
        <v>0</v>
      </c>
      <c r="P20" s="7">
        <v>0</v>
      </c>
      <c r="Q20" s="7">
        <v>0</v>
      </c>
      <c r="R20" s="7">
        <v>0</v>
      </c>
      <c r="S20" s="7">
        <f t="shared" si="1"/>
        <v>0</v>
      </c>
    </row>
    <row r="21" spans="1:19" ht="12.75">
      <c r="A21" s="39" t="s">
        <v>33</v>
      </c>
      <c r="B21" s="6">
        <v>58970.744282605665</v>
      </c>
      <c r="C21" s="6">
        <v>2080308.10791319</v>
      </c>
      <c r="D21" s="6">
        <v>0</v>
      </c>
      <c r="E21" s="6">
        <v>0</v>
      </c>
      <c r="F21" s="6">
        <f t="shared" si="0"/>
        <v>2139278.8521957956</v>
      </c>
      <c r="H21" s="7" t="s">
        <v>34</v>
      </c>
      <c r="I21" s="8">
        <v>301656</v>
      </c>
      <c r="O21" s="7">
        <v>0</v>
      </c>
      <c r="P21" s="7">
        <v>0</v>
      </c>
      <c r="Q21" s="7">
        <v>0</v>
      </c>
      <c r="R21" s="7">
        <v>0</v>
      </c>
      <c r="S21" s="7">
        <f t="shared" si="1"/>
        <v>0</v>
      </c>
    </row>
    <row r="22" spans="1:19" ht="12.75">
      <c r="A22" s="39" t="s">
        <v>35</v>
      </c>
      <c r="B22" s="6">
        <v>0</v>
      </c>
      <c r="C22" s="6">
        <v>1152247.3651642504</v>
      </c>
      <c r="D22" s="6">
        <v>0</v>
      </c>
      <c r="E22" s="6">
        <v>0</v>
      </c>
      <c r="F22" s="6">
        <f aca="true" t="shared" si="2" ref="F22:F37">SUM(B22:E22)</f>
        <v>1152247.3651642504</v>
      </c>
      <c r="H22" s="7" t="s">
        <v>36</v>
      </c>
      <c r="I22" s="8" t="s">
        <v>0</v>
      </c>
      <c r="O22" s="7">
        <v>0</v>
      </c>
      <c r="P22" s="7">
        <v>0</v>
      </c>
      <c r="Q22" s="7">
        <v>0</v>
      </c>
      <c r="R22" s="7">
        <v>0</v>
      </c>
      <c r="S22" s="7">
        <f t="shared" si="1"/>
        <v>0</v>
      </c>
    </row>
    <row r="23" spans="1:19" ht="12.75">
      <c r="A23" s="39" t="s">
        <v>37</v>
      </c>
      <c r="B23" s="6">
        <v>0</v>
      </c>
      <c r="C23" s="6">
        <v>41892.52302276355</v>
      </c>
      <c r="D23" s="6">
        <v>0</v>
      </c>
      <c r="E23" s="6">
        <v>0</v>
      </c>
      <c r="F23" s="6">
        <f t="shared" si="2"/>
        <v>41892.52302276355</v>
      </c>
      <c r="H23" s="7" t="s">
        <v>38</v>
      </c>
      <c r="I23" s="8">
        <v>41563304</v>
      </c>
      <c r="O23" s="7">
        <v>0</v>
      </c>
      <c r="P23" s="7">
        <v>0</v>
      </c>
      <c r="Q23" s="7">
        <v>0</v>
      </c>
      <c r="R23" s="7">
        <v>0</v>
      </c>
      <c r="S23" s="7">
        <f t="shared" si="1"/>
        <v>0</v>
      </c>
    </row>
    <row r="24" spans="1:19" ht="12.75">
      <c r="A24" s="39" t="s">
        <v>39</v>
      </c>
      <c r="B24" s="6">
        <v>0</v>
      </c>
      <c r="C24" s="6">
        <v>0</v>
      </c>
      <c r="D24" s="6">
        <v>0</v>
      </c>
      <c r="E24" s="6">
        <v>0</v>
      </c>
      <c r="F24" s="6">
        <f t="shared" si="2"/>
        <v>0</v>
      </c>
      <c r="O24" s="7">
        <v>0</v>
      </c>
      <c r="P24" s="7">
        <v>0</v>
      </c>
      <c r="Q24" s="7">
        <v>0</v>
      </c>
      <c r="R24" s="7">
        <v>0</v>
      </c>
      <c r="S24" s="7">
        <f t="shared" si="1"/>
        <v>0</v>
      </c>
    </row>
    <row r="25" spans="1:19" ht="12.75">
      <c r="A25" s="39" t="s">
        <v>40</v>
      </c>
      <c r="B25" s="6">
        <v>0</v>
      </c>
      <c r="C25" s="6">
        <v>0</v>
      </c>
      <c r="D25" s="6">
        <v>0</v>
      </c>
      <c r="E25" s="6">
        <v>0</v>
      </c>
      <c r="F25" s="6">
        <f t="shared" si="2"/>
        <v>0</v>
      </c>
      <c r="H25" s="7" t="s">
        <v>41</v>
      </c>
      <c r="I25" s="8">
        <f>SUM(I10:I15)-SUM(I18:I23)</f>
        <v>32909960.980000004</v>
      </c>
      <c r="O25" s="7">
        <v>0</v>
      </c>
      <c r="P25" s="7">
        <v>0</v>
      </c>
      <c r="Q25" s="7">
        <v>0</v>
      </c>
      <c r="R25" s="7">
        <v>0</v>
      </c>
      <c r="S25" s="7">
        <f t="shared" si="1"/>
        <v>0</v>
      </c>
    </row>
    <row r="26" spans="1:19" ht="12.75">
      <c r="A26" s="39" t="s">
        <v>42</v>
      </c>
      <c r="B26" s="6">
        <v>0</v>
      </c>
      <c r="C26" s="6">
        <v>0</v>
      </c>
      <c r="D26" s="6">
        <v>0</v>
      </c>
      <c r="E26" s="6">
        <v>0</v>
      </c>
      <c r="F26" s="6">
        <f t="shared" si="2"/>
        <v>0</v>
      </c>
      <c r="H26" s="7" t="s">
        <v>43</v>
      </c>
      <c r="I26" s="8">
        <f>+F60</f>
        <v>32909960.98</v>
      </c>
      <c r="O26" s="7">
        <v>0</v>
      </c>
      <c r="P26" s="7">
        <v>0</v>
      </c>
      <c r="Q26" s="7">
        <v>0</v>
      </c>
      <c r="R26" s="7">
        <v>0</v>
      </c>
      <c r="S26" s="7">
        <f t="shared" si="1"/>
        <v>0</v>
      </c>
    </row>
    <row r="27" spans="1:19" ht="12.75">
      <c r="A27" s="39" t="s">
        <v>44</v>
      </c>
      <c r="B27" s="6">
        <v>0</v>
      </c>
      <c r="C27" s="6">
        <v>0</v>
      </c>
      <c r="D27" s="6">
        <v>0</v>
      </c>
      <c r="E27" s="6">
        <v>0</v>
      </c>
      <c r="F27" s="6">
        <f t="shared" si="2"/>
        <v>0</v>
      </c>
      <c r="O27" s="7">
        <v>0</v>
      </c>
      <c r="P27" s="7">
        <v>0</v>
      </c>
      <c r="Q27" s="7">
        <v>0</v>
      </c>
      <c r="R27" s="7">
        <v>0</v>
      </c>
      <c r="S27" s="7">
        <f t="shared" si="1"/>
        <v>0</v>
      </c>
    </row>
    <row r="28" spans="1:19" ht="12.75">
      <c r="A28" s="39" t="s">
        <v>45</v>
      </c>
      <c r="B28" s="6">
        <v>0</v>
      </c>
      <c r="C28" s="6">
        <v>0</v>
      </c>
      <c r="D28" s="6">
        <v>0</v>
      </c>
      <c r="E28" s="6">
        <v>0</v>
      </c>
      <c r="F28" s="6">
        <f t="shared" si="2"/>
        <v>0</v>
      </c>
      <c r="O28" s="7">
        <v>0</v>
      </c>
      <c r="P28" s="7">
        <v>0</v>
      </c>
      <c r="Q28" s="7">
        <v>0</v>
      </c>
      <c r="R28" s="7">
        <v>0</v>
      </c>
      <c r="S28" s="7">
        <f t="shared" si="1"/>
        <v>0</v>
      </c>
    </row>
    <row r="29" spans="1:19" ht="12.75">
      <c r="A29" s="39" t="s">
        <v>46</v>
      </c>
      <c r="B29" s="6">
        <v>351615.8926180681</v>
      </c>
      <c r="C29" s="6">
        <v>14848442.079790674</v>
      </c>
      <c r="D29" s="6">
        <v>0</v>
      </c>
      <c r="E29" s="6">
        <v>0</v>
      </c>
      <c r="F29" s="6">
        <f t="shared" si="2"/>
        <v>15200057.972408742</v>
      </c>
      <c r="O29" s="7">
        <v>0</v>
      </c>
      <c r="P29" s="7">
        <v>0</v>
      </c>
      <c r="Q29" s="7">
        <v>0</v>
      </c>
      <c r="R29" s="7">
        <v>0</v>
      </c>
      <c r="S29" s="7">
        <f t="shared" si="1"/>
        <v>0</v>
      </c>
    </row>
    <row r="30" spans="1:19" ht="12.75">
      <c r="A30" s="39" t="s">
        <v>47</v>
      </c>
      <c r="B30" s="6">
        <v>0</v>
      </c>
      <c r="C30" s="6">
        <v>0</v>
      </c>
      <c r="D30" s="6">
        <v>0</v>
      </c>
      <c r="E30" s="6">
        <v>0</v>
      </c>
      <c r="F30" s="6">
        <f t="shared" si="2"/>
        <v>0</v>
      </c>
      <c r="O30" s="7">
        <v>0</v>
      </c>
      <c r="P30" s="7">
        <v>0</v>
      </c>
      <c r="Q30" s="7">
        <v>0</v>
      </c>
      <c r="R30" s="7">
        <v>0</v>
      </c>
      <c r="S30" s="7">
        <f t="shared" si="1"/>
        <v>0</v>
      </c>
    </row>
    <row r="31" spans="1:19" ht="12.75">
      <c r="A31" s="39" t="s">
        <v>48</v>
      </c>
      <c r="B31" s="6">
        <v>891.1210867284824</v>
      </c>
      <c r="C31" s="6">
        <v>116542.7278740686</v>
      </c>
      <c r="D31" s="6">
        <v>0</v>
      </c>
      <c r="E31" s="6">
        <v>0</v>
      </c>
      <c r="F31" s="6">
        <f t="shared" si="2"/>
        <v>117433.84896079708</v>
      </c>
      <c r="O31" s="7">
        <v>0</v>
      </c>
      <c r="P31" s="7">
        <v>0</v>
      </c>
      <c r="Q31" s="7">
        <v>0</v>
      </c>
      <c r="R31" s="7">
        <v>0</v>
      </c>
      <c r="S31" s="7">
        <f t="shared" si="1"/>
        <v>0</v>
      </c>
    </row>
    <row r="32" spans="1:19" ht="12.75">
      <c r="A32" s="39" t="s">
        <v>49</v>
      </c>
      <c r="B32" s="6">
        <v>7712.75311710628</v>
      </c>
      <c r="C32" s="6">
        <v>1588347.4626722953</v>
      </c>
      <c r="D32" s="6">
        <v>0</v>
      </c>
      <c r="E32" s="6">
        <v>0</v>
      </c>
      <c r="F32" s="6">
        <f t="shared" si="2"/>
        <v>1596060.2157894017</v>
      </c>
      <c r="O32" s="7">
        <v>0</v>
      </c>
      <c r="P32" s="7">
        <v>0</v>
      </c>
      <c r="Q32" s="7">
        <v>0</v>
      </c>
      <c r="R32" s="7">
        <v>0</v>
      </c>
      <c r="S32" s="7">
        <f t="shared" si="1"/>
        <v>0</v>
      </c>
    </row>
    <row r="33" spans="1:19" ht="12.75">
      <c r="A33" s="39" t="s">
        <v>50</v>
      </c>
      <c r="B33" s="6">
        <v>0</v>
      </c>
      <c r="C33" s="6">
        <v>1565366.9272332434</v>
      </c>
      <c r="D33" s="6">
        <v>0</v>
      </c>
      <c r="E33" s="6">
        <v>0</v>
      </c>
      <c r="F33" s="6">
        <f t="shared" si="2"/>
        <v>1565366.9272332434</v>
      </c>
      <c r="O33" s="7">
        <v>0</v>
      </c>
      <c r="P33" s="7">
        <v>0</v>
      </c>
      <c r="Q33" s="7">
        <v>0</v>
      </c>
      <c r="R33" s="7">
        <v>0</v>
      </c>
      <c r="S33" s="7">
        <f t="shared" si="1"/>
        <v>0</v>
      </c>
    </row>
    <row r="34" spans="1:19" ht="12.75">
      <c r="A34" s="39" t="s">
        <v>51</v>
      </c>
      <c r="B34" s="6">
        <v>0</v>
      </c>
      <c r="C34" s="6">
        <v>115093.16846021608</v>
      </c>
      <c r="D34" s="6">
        <v>0</v>
      </c>
      <c r="E34" s="6">
        <v>0</v>
      </c>
      <c r="F34" s="6">
        <f t="shared" si="2"/>
        <v>115093.16846021608</v>
      </c>
      <c r="O34" s="7">
        <v>0</v>
      </c>
      <c r="P34" s="7">
        <v>0</v>
      </c>
      <c r="Q34" s="7">
        <v>0</v>
      </c>
      <c r="R34" s="7">
        <v>0</v>
      </c>
      <c r="S34" s="7">
        <f t="shared" si="1"/>
        <v>0</v>
      </c>
    </row>
    <row r="35" spans="1:19" ht="12.75">
      <c r="A35" s="39" t="s">
        <v>52</v>
      </c>
      <c r="B35" s="6">
        <v>0</v>
      </c>
      <c r="C35" s="6">
        <v>0</v>
      </c>
      <c r="D35" s="6">
        <v>0</v>
      </c>
      <c r="E35" s="6">
        <v>0</v>
      </c>
      <c r="F35" s="6">
        <f t="shared" si="2"/>
        <v>0</v>
      </c>
      <c r="O35" s="7">
        <v>0</v>
      </c>
      <c r="P35" s="7">
        <v>0</v>
      </c>
      <c r="Q35" s="7">
        <v>0</v>
      </c>
      <c r="R35" s="7">
        <v>0</v>
      </c>
      <c r="S35" s="7">
        <f t="shared" si="1"/>
        <v>0</v>
      </c>
    </row>
    <row r="36" spans="1:19" ht="12.75">
      <c r="A36" s="39" t="s">
        <v>53</v>
      </c>
      <c r="B36" s="6">
        <v>0</v>
      </c>
      <c r="C36" s="6">
        <v>0</v>
      </c>
      <c r="D36" s="6">
        <v>0</v>
      </c>
      <c r="E36" s="6">
        <v>0</v>
      </c>
      <c r="F36" s="6">
        <f t="shared" si="2"/>
        <v>0</v>
      </c>
      <c r="O36" s="7">
        <v>0</v>
      </c>
      <c r="P36" s="7">
        <v>0</v>
      </c>
      <c r="Q36" s="7">
        <v>0</v>
      </c>
      <c r="R36" s="7">
        <v>0</v>
      </c>
      <c r="S36" s="7">
        <f t="shared" si="1"/>
        <v>0</v>
      </c>
    </row>
    <row r="37" spans="1:19" ht="12.75">
      <c r="A37" s="39" t="s">
        <v>54</v>
      </c>
      <c r="B37" s="6">
        <v>0</v>
      </c>
      <c r="C37" s="6">
        <v>117378.74659522102</v>
      </c>
      <c r="D37" s="6">
        <v>0</v>
      </c>
      <c r="E37" s="6">
        <v>0</v>
      </c>
      <c r="F37" s="6">
        <f t="shared" si="2"/>
        <v>117378.74659522102</v>
      </c>
      <c r="O37" s="7">
        <v>0</v>
      </c>
      <c r="P37" s="7">
        <v>0</v>
      </c>
      <c r="Q37" s="7">
        <v>0</v>
      </c>
      <c r="R37" s="7">
        <v>0</v>
      </c>
      <c r="S37" s="7">
        <f t="shared" si="1"/>
        <v>0</v>
      </c>
    </row>
    <row r="38" spans="1:19" ht="12.75">
      <c r="A38" s="39" t="s">
        <v>55</v>
      </c>
      <c r="B38" s="6">
        <v>0</v>
      </c>
      <c r="C38" s="6">
        <v>0</v>
      </c>
      <c r="D38" s="6">
        <v>0</v>
      </c>
      <c r="E38" s="6">
        <v>0</v>
      </c>
      <c r="F38" s="6">
        <f aca="true" t="shared" si="3" ref="F38:F53">SUM(B38:E38)</f>
        <v>0</v>
      </c>
      <c r="O38" s="7">
        <v>0</v>
      </c>
      <c r="P38" s="7">
        <v>0</v>
      </c>
      <c r="Q38" s="7">
        <v>0</v>
      </c>
      <c r="R38" s="7">
        <v>0</v>
      </c>
      <c r="S38" s="7">
        <f aca="true" t="shared" si="4" ref="S38:S58">SUM(O38:R38)</f>
        <v>0</v>
      </c>
    </row>
    <row r="39" spans="1:19" ht="12.75">
      <c r="A39" s="39" t="s">
        <v>56</v>
      </c>
      <c r="B39" s="6">
        <v>0</v>
      </c>
      <c r="C39" s="6">
        <v>0</v>
      </c>
      <c r="D39" s="6">
        <v>0</v>
      </c>
      <c r="E39" s="6">
        <v>0</v>
      </c>
      <c r="F39" s="6">
        <f t="shared" si="3"/>
        <v>0</v>
      </c>
      <c r="O39" s="7">
        <v>0</v>
      </c>
      <c r="P39" s="7">
        <v>0</v>
      </c>
      <c r="Q39" s="7">
        <v>0</v>
      </c>
      <c r="R39" s="7">
        <v>0</v>
      </c>
      <c r="S39" s="7">
        <f t="shared" si="4"/>
        <v>0</v>
      </c>
    </row>
    <row r="40" spans="1:19" ht="12.75">
      <c r="A40" s="39" t="s">
        <v>57</v>
      </c>
      <c r="B40" s="6">
        <v>16490.526136588196</v>
      </c>
      <c r="C40" s="6">
        <v>908782.8769164095</v>
      </c>
      <c r="D40" s="6">
        <v>0</v>
      </c>
      <c r="E40" s="6">
        <v>0</v>
      </c>
      <c r="F40" s="6">
        <f t="shared" si="3"/>
        <v>925273.4030529977</v>
      </c>
      <c r="O40" s="7">
        <v>0</v>
      </c>
      <c r="P40" s="7">
        <v>0</v>
      </c>
      <c r="Q40" s="7">
        <v>0</v>
      </c>
      <c r="R40" s="7">
        <v>0</v>
      </c>
      <c r="S40" s="7">
        <f t="shared" si="4"/>
        <v>0</v>
      </c>
    </row>
    <row r="41" spans="1:19" ht="12.75">
      <c r="A41" s="39" t="s">
        <v>58</v>
      </c>
      <c r="B41" s="6">
        <v>0</v>
      </c>
      <c r="C41" s="6">
        <v>133272.96215296054</v>
      </c>
      <c r="D41" s="6">
        <v>0</v>
      </c>
      <c r="E41" s="6">
        <v>0</v>
      </c>
      <c r="F41" s="6">
        <f t="shared" si="3"/>
        <v>133272.96215296054</v>
      </c>
      <c r="O41" s="7">
        <v>0</v>
      </c>
      <c r="P41" s="7">
        <v>0</v>
      </c>
      <c r="Q41" s="7">
        <v>0</v>
      </c>
      <c r="R41" s="7">
        <v>0</v>
      </c>
      <c r="S41" s="7">
        <f t="shared" si="4"/>
        <v>0</v>
      </c>
    </row>
    <row r="42" spans="1:19" ht="12.75">
      <c r="A42" s="39" t="s">
        <v>59</v>
      </c>
      <c r="B42" s="6">
        <v>6771.3127822207325</v>
      </c>
      <c r="C42" s="6">
        <v>355323.82088251214</v>
      </c>
      <c r="D42" s="6">
        <v>0</v>
      </c>
      <c r="E42" s="6">
        <v>0</v>
      </c>
      <c r="F42" s="6">
        <f t="shared" si="3"/>
        <v>362095.13366473286</v>
      </c>
      <c r="O42" s="7">
        <v>0</v>
      </c>
      <c r="P42" s="7">
        <v>0</v>
      </c>
      <c r="Q42" s="7">
        <v>0</v>
      </c>
      <c r="R42" s="7">
        <v>0</v>
      </c>
      <c r="S42" s="7">
        <f t="shared" si="4"/>
        <v>0</v>
      </c>
    </row>
    <row r="43" spans="1:19" ht="12.75">
      <c r="A43" s="39" t="s">
        <v>60</v>
      </c>
      <c r="B43" s="6">
        <v>0</v>
      </c>
      <c r="C43" s="6">
        <v>183956.98541503254</v>
      </c>
      <c r="D43" s="6">
        <v>0</v>
      </c>
      <c r="E43" s="6">
        <v>0</v>
      </c>
      <c r="F43" s="6">
        <f t="shared" si="3"/>
        <v>183956.98541503254</v>
      </c>
      <c r="O43" s="7">
        <v>0</v>
      </c>
      <c r="P43" s="7">
        <v>0</v>
      </c>
      <c r="Q43" s="7">
        <v>0</v>
      </c>
      <c r="R43" s="7">
        <v>0</v>
      </c>
      <c r="S43" s="7">
        <f t="shared" si="4"/>
        <v>0</v>
      </c>
    </row>
    <row r="44" spans="1:19" ht="12.75">
      <c r="A44" s="39" t="s">
        <v>61</v>
      </c>
      <c r="B44" s="6">
        <v>0</v>
      </c>
      <c r="C44" s="6">
        <v>0</v>
      </c>
      <c r="D44" s="6">
        <v>0</v>
      </c>
      <c r="E44" s="6">
        <v>0</v>
      </c>
      <c r="F44" s="6">
        <f t="shared" si="3"/>
        <v>0</v>
      </c>
      <c r="O44" s="7">
        <v>0</v>
      </c>
      <c r="P44" s="7">
        <v>0</v>
      </c>
      <c r="Q44" s="7">
        <v>0</v>
      </c>
      <c r="R44" s="7">
        <v>0</v>
      </c>
      <c r="S44" s="7">
        <f t="shared" si="4"/>
        <v>0</v>
      </c>
    </row>
    <row r="45" spans="1:19" ht="12.75">
      <c r="A45" s="39" t="s">
        <v>62</v>
      </c>
      <c r="B45" s="6">
        <v>0</v>
      </c>
      <c r="C45" s="6">
        <v>0</v>
      </c>
      <c r="D45" s="6">
        <v>0</v>
      </c>
      <c r="E45" s="6">
        <v>0</v>
      </c>
      <c r="F45" s="6">
        <f t="shared" si="3"/>
        <v>0</v>
      </c>
      <c r="O45" s="7">
        <v>0</v>
      </c>
      <c r="P45" s="7">
        <v>0</v>
      </c>
      <c r="Q45" s="7">
        <v>0</v>
      </c>
      <c r="R45" s="7">
        <v>0</v>
      </c>
      <c r="S45" s="7">
        <f t="shared" si="4"/>
        <v>0</v>
      </c>
    </row>
    <row r="46" spans="1:19" ht="12.75">
      <c r="A46" s="39" t="s">
        <v>63</v>
      </c>
      <c r="B46" s="6">
        <v>0</v>
      </c>
      <c r="C46" s="6">
        <v>0</v>
      </c>
      <c r="D46" s="6">
        <v>0</v>
      </c>
      <c r="E46" s="6">
        <v>0</v>
      </c>
      <c r="F46" s="6">
        <f t="shared" si="3"/>
        <v>0</v>
      </c>
      <c r="O46" s="7">
        <v>0</v>
      </c>
      <c r="P46" s="7">
        <v>0</v>
      </c>
      <c r="Q46" s="7">
        <v>0</v>
      </c>
      <c r="R46" s="7">
        <v>0</v>
      </c>
      <c r="S46" s="7">
        <f t="shared" si="4"/>
        <v>0</v>
      </c>
    </row>
    <row r="47" spans="1:19" ht="12.75">
      <c r="A47" s="39" t="s">
        <v>64</v>
      </c>
      <c r="B47" s="6">
        <v>0</v>
      </c>
      <c r="C47" s="6">
        <v>0</v>
      </c>
      <c r="D47" s="6">
        <v>0</v>
      </c>
      <c r="E47" s="6">
        <v>0</v>
      </c>
      <c r="F47" s="6">
        <f t="shared" si="3"/>
        <v>0</v>
      </c>
      <c r="O47" s="7">
        <v>0</v>
      </c>
      <c r="P47" s="7">
        <v>0</v>
      </c>
      <c r="Q47" s="7">
        <v>0</v>
      </c>
      <c r="R47" s="7">
        <v>0</v>
      </c>
      <c r="S47" s="7">
        <f t="shared" si="4"/>
        <v>0</v>
      </c>
    </row>
    <row r="48" spans="1:19" ht="12.75">
      <c r="A48" s="39" t="s">
        <v>65</v>
      </c>
      <c r="B48" s="6">
        <v>0</v>
      </c>
      <c r="C48" s="6">
        <v>1117705.4959444217</v>
      </c>
      <c r="D48" s="6">
        <v>0</v>
      </c>
      <c r="E48" s="6">
        <v>0</v>
      </c>
      <c r="F48" s="6">
        <f t="shared" si="3"/>
        <v>1117705.4959444217</v>
      </c>
      <c r="O48" s="7">
        <v>0</v>
      </c>
      <c r="P48" s="7">
        <v>0</v>
      </c>
      <c r="Q48" s="7">
        <v>0</v>
      </c>
      <c r="R48" s="7">
        <v>0</v>
      </c>
      <c r="S48" s="7">
        <f t="shared" si="4"/>
        <v>0</v>
      </c>
    </row>
    <row r="49" spans="1:19" ht="12.75">
      <c r="A49" s="39" t="s">
        <v>66</v>
      </c>
      <c r="B49" s="6">
        <v>3772.484081854699</v>
      </c>
      <c r="C49" s="6">
        <v>332763.8947869001</v>
      </c>
      <c r="D49" s="6">
        <v>0</v>
      </c>
      <c r="E49" s="6">
        <v>0</v>
      </c>
      <c r="F49" s="6">
        <f t="shared" si="3"/>
        <v>336536.3788687548</v>
      </c>
      <c r="O49" s="7">
        <v>0</v>
      </c>
      <c r="P49" s="7">
        <v>0</v>
      </c>
      <c r="Q49" s="7">
        <v>0</v>
      </c>
      <c r="R49" s="7">
        <v>0</v>
      </c>
      <c r="S49" s="7">
        <f t="shared" si="4"/>
        <v>0</v>
      </c>
    </row>
    <row r="50" spans="1:19" ht="12.75">
      <c r="A50" s="39" t="s">
        <v>67</v>
      </c>
      <c r="B50" s="6">
        <v>0</v>
      </c>
      <c r="C50" s="6">
        <v>0</v>
      </c>
      <c r="D50" s="6">
        <v>0</v>
      </c>
      <c r="E50" s="6">
        <v>0</v>
      </c>
      <c r="F50" s="6">
        <f t="shared" si="3"/>
        <v>0</v>
      </c>
      <c r="O50" s="7">
        <v>0</v>
      </c>
      <c r="P50" s="7">
        <v>0</v>
      </c>
      <c r="Q50" s="7">
        <v>0</v>
      </c>
      <c r="R50" s="7">
        <v>0</v>
      </c>
      <c r="S50" s="7">
        <f t="shared" si="4"/>
        <v>0</v>
      </c>
    </row>
    <row r="51" spans="1:19" ht="12.75">
      <c r="A51" s="39" t="s">
        <v>68</v>
      </c>
      <c r="B51" s="6">
        <v>0</v>
      </c>
      <c r="C51" s="6">
        <v>117169.74504707608</v>
      </c>
      <c r="D51" s="6">
        <v>0</v>
      </c>
      <c r="E51" s="6">
        <v>0</v>
      </c>
      <c r="F51" s="6">
        <f t="shared" si="3"/>
        <v>117169.74504707608</v>
      </c>
      <c r="O51" s="7">
        <v>0</v>
      </c>
      <c r="P51" s="7">
        <v>0</v>
      </c>
      <c r="Q51" s="7">
        <v>0</v>
      </c>
      <c r="R51" s="7">
        <v>0</v>
      </c>
      <c r="S51" s="7">
        <f t="shared" si="4"/>
        <v>0</v>
      </c>
    </row>
    <row r="52" spans="1:19" ht="12.75">
      <c r="A52" s="39" t="s">
        <v>69</v>
      </c>
      <c r="B52" s="6">
        <v>0</v>
      </c>
      <c r="C52" s="6">
        <v>0</v>
      </c>
      <c r="D52" s="6">
        <v>0</v>
      </c>
      <c r="E52" s="6">
        <v>0</v>
      </c>
      <c r="F52" s="6">
        <f t="shared" si="3"/>
        <v>0</v>
      </c>
      <c r="O52" s="7">
        <v>0</v>
      </c>
      <c r="P52" s="7">
        <v>0</v>
      </c>
      <c r="Q52" s="7">
        <v>0</v>
      </c>
      <c r="R52" s="7">
        <v>0</v>
      </c>
      <c r="S52" s="7">
        <f t="shared" si="4"/>
        <v>0</v>
      </c>
    </row>
    <row r="53" spans="1:19" ht="12.75">
      <c r="A53" s="39" t="s">
        <v>70</v>
      </c>
      <c r="B53" s="6">
        <v>0</v>
      </c>
      <c r="C53" s="6">
        <v>0</v>
      </c>
      <c r="D53" s="6">
        <v>0</v>
      </c>
      <c r="E53" s="6">
        <v>0</v>
      </c>
      <c r="F53" s="6">
        <f t="shared" si="3"/>
        <v>0</v>
      </c>
      <c r="O53" s="7">
        <v>0</v>
      </c>
      <c r="P53" s="7">
        <v>0</v>
      </c>
      <c r="Q53" s="7">
        <v>0</v>
      </c>
      <c r="R53" s="7">
        <v>0</v>
      </c>
      <c r="S53" s="7">
        <f t="shared" si="4"/>
        <v>0</v>
      </c>
    </row>
    <row r="54" spans="1:19" ht="12.75">
      <c r="A54" s="39" t="s">
        <v>71</v>
      </c>
      <c r="B54" s="6">
        <v>0</v>
      </c>
      <c r="C54" s="6">
        <v>833411.3536476139</v>
      </c>
      <c r="D54" s="6">
        <v>0</v>
      </c>
      <c r="E54" s="6">
        <v>0</v>
      </c>
      <c r="F54" s="6">
        <f>SUM(B54:E54)</f>
        <v>833411.3536476139</v>
      </c>
      <c r="O54" s="7">
        <v>0</v>
      </c>
      <c r="P54" s="7">
        <v>0</v>
      </c>
      <c r="Q54" s="7">
        <v>0</v>
      </c>
      <c r="R54" s="7">
        <v>0</v>
      </c>
      <c r="S54" s="7">
        <f t="shared" si="4"/>
        <v>0</v>
      </c>
    </row>
    <row r="55" spans="1:19" ht="12.75">
      <c r="A55" s="39" t="s">
        <v>72</v>
      </c>
      <c r="B55" s="6">
        <v>0</v>
      </c>
      <c r="C55" s="6">
        <v>0</v>
      </c>
      <c r="D55" s="6">
        <v>0</v>
      </c>
      <c r="E55" s="6">
        <v>0</v>
      </c>
      <c r="F55" s="6">
        <f>SUM(B55:E55)</f>
        <v>0</v>
      </c>
      <c r="O55" s="7">
        <v>0</v>
      </c>
      <c r="P55" s="7">
        <v>0</v>
      </c>
      <c r="Q55" s="7">
        <v>0</v>
      </c>
      <c r="R55" s="7">
        <v>0</v>
      </c>
      <c r="S55" s="7">
        <f t="shared" si="4"/>
        <v>0</v>
      </c>
    </row>
    <row r="56" spans="1:19" ht="12.75">
      <c r="A56" s="39" t="s">
        <v>73</v>
      </c>
      <c r="B56" s="6">
        <v>0</v>
      </c>
      <c r="C56" s="6">
        <v>0</v>
      </c>
      <c r="D56" s="6">
        <v>0</v>
      </c>
      <c r="E56" s="6">
        <v>0</v>
      </c>
      <c r="F56" s="6">
        <f>SUM(B56:E56)</f>
        <v>0</v>
      </c>
      <c r="O56" s="7">
        <v>0</v>
      </c>
      <c r="P56" s="7">
        <v>0</v>
      </c>
      <c r="Q56" s="7">
        <v>0</v>
      </c>
      <c r="R56" s="7">
        <v>0</v>
      </c>
      <c r="S56" s="7">
        <f t="shared" si="4"/>
        <v>0</v>
      </c>
    </row>
    <row r="57" spans="1:19" ht="12.75">
      <c r="A57" s="39" t="s">
        <v>74</v>
      </c>
      <c r="B57" s="6">
        <v>0</v>
      </c>
      <c r="C57" s="6">
        <v>1409422.7601160887</v>
      </c>
      <c r="D57" s="6">
        <v>0</v>
      </c>
      <c r="E57" s="6">
        <v>0</v>
      </c>
      <c r="F57" s="6">
        <f>SUM(B57:E57)</f>
        <v>1409422.7601160887</v>
      </c>
      <c r="O57" s="7">
        <v>0</v>
      </c>
      <c r="P57" s="7">
        <v>0</v>
      </c>
      <c r="Q57" s="7">
        <v>0</v>
      </c>
      <c r="R57" s="7">
        <v>0</v>
      </c>
      <c r="S57" s="7">
        <f t="shared" si="4"/>
        <v>0</v>
      </c>
    </row>
    <row r="58" spans="1:19" ht="12.75">
      <c r="A58" s="39" t="s">
        <v>75</v>
      </c>
      <c r="B58" s="6">
        <v>0</v>
      </c>
      <c r="C58" s="6">
        <v>0</v>
      </c>
      <c r="D58" s="6">
        <v>0</v>
      </c>
      <c r="E58" s="6">
        <v>0</v>
      </c>
      <c r="F58" s="6">
        <f>SUM(B58:E58)</f>
        <v>0</v>
      </c>
      <c r="O58" s="7">
        <v>0</v>
      </c>
      <c r="P58" s="7">
        <v>0</v>
      </c>
      <c r="Q58" s="7">
        <v>0</v>
      </c>
      <c r="R58" s="7">
        <v>0</v>
      </c>
      <c r="S58" s="7">
        <f t="shared" si="4"/>
        <v>0</v>
      </c>
    </row>
    <row r="59" spans="1:6" ht="12.75">
      <c r="A59" s="39" t="s">
        <v>0</v>
      </c>
      <c r="B59" s="6"/>
      <c r="C59" s="6"/>
      <c r="D59" s="6"/>
      <c r="E59" s="6"/>
      <c r="F59" s="6"/>
    </row>
    <row r="60" spans="1:19" ht="12.75">
      <c r="A60" s="39" t="s">
        <v>6</v>
      </c>
      <c r="B60" s="6">
        <f>SUM(B6:B58)</f>
        <v>884833.2206270011</v>
      </c>
      <c r="C60" s="6">
        <f>SUM(C6:C58)</f>
        <v>31942523.21037155</v>
      </c>
      <c r="D60" s="6">
        <f>SUM(D6:D58)</f>
        <v>82604.54900145554</v>
      </c>
      <c r="E60" s="6">
        <f>SUM(E6:E58)</f>
        <v>0</v>
      </c>
      <c r="F60" s="6">
        <f>SUM(F6:F58)</f>
        <v>32909960.98</v>
      </c>
      <c r="O60" s="7">
        <f>SUM(O6:O58)</f>
        <v>0</v>
      </c>
      <c r="P60" s="7">
        <f>SUM(P6:P58)</f>
        <v>0</v>
      </c>
      <c r="Q60" s="7">
        <f>SUM(Q6:Q58)</f>
        <v>0</v>
      </c>
      <c r="R60" s="7">
        <f>SUM(R6:R58)</f>
        <v>0</v>
      </c>
      <c r="S60" s="7">
        <f>SUM(S6:S58)</f>
        <v>0</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 xml:space="preserve">&amp;L&amp;"Geneva,Bold"&amp;D&amp;C&amp;"Geneva,Bold Italic"Midwest Life Insurance Company&amp;R&amp;"Geneva,Bold"UNAUDITED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H2" sqref="H2"/>
    </sheetView>
  </sheetViews>
  <sheetFormatPr defaultColWidth="9.00390625" defaultRowHeight="12.75"/>
  <cols>
    <col min="1" max="1" width="15.625" style="7" bestFit="1" customWidth="1"/>
    <col min="2" max="2" width="5.625" style="7" bestFit="1" customWidth="1"/>
    <col min="3" max="3" width="11.625" style="7" bestFit="1" customWidth="1"/>
    <col min="4" max="4" width="12.12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384" width="10.625" style="7" customWidth="1"/>
  </cols>
  <sheetData>
    <row r="1" spans="1:6" ht="12.75">
      <c r="A1" s="130" t="s">
        <v>298</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1665367.8066972028</v>
      </c>
      <c r="E6" s="6">
        <v>0</v>
      </c>
      <c r="F6" s="6">
        <f aca="true" t="shared" si="0" ref="F6:F21">SUM(B6:E6)</f>
        <v>1665367.8066972028</v>
      </c>
      <c r="H6" s="7" t="s">
        <v>8</v>
      </c>
      <c r="I6" s="8" t="s">
        <v>0</v>
      </c>
    </row>
    <row r="7" spans="1:6" ht="12" customHeight="1">
      <c r="A7" s="39" t="s">
        <v>9</v>
      </c>
      <c r="B7" s="6">
        <v>0</v>
      </c>
      <c r="C7" s="6">
        <v>0</v>
      </c>
      <c r="D7" s="6">
        <v>4032.2201796560657</v>
      </c>
      <c r="E7" s="6">
        <v>0</v>
      </c>
      <c r="F7" s="6">
        <f t="shared" si="0"/>
        <v>4032.2201796560657</v>
      </c>
    </row>
    <row r="8" spans="1:9" ht="12.75">
      <c r="A8" s="39" t="s">
        <v>10</v>
      </c>
      <c r="B8" s="6">
        <v>0</v>
      </c>
      <c r="C8" s="6">
        <v>0</v>
      </c>
      <c r="D8" s="6">
        <v>1391867.553341174</v>
      </c>
      <c r="E8" s="6">
        <v>0</v>
      </c>
      <c r="F8" s="6">
        <f t="shared" si="0"/>
        <v>1391867.553341174</v>
      </c>
      <c r="H8" s="7" t="s">
        <v>0</v>
      </c>
      <c r="I8" s="8" t="s">
        <v>0</v>
      </c>
    </row>
    <row r="9" spans="1:9" ht="12.75">
      <c r="A9" s="39" t="s">
        <v>11</v>
      </c>
      <c r="B9" s="6">
        <v>0</v>
      </c>
      <c r="C9" s="6">
        <v>0</v>
      </c>
      <c r="D9" s="6">
        <v>318789.3440292817</v>
      </c>
      <c r="E9" s="6">
        <v>0</v>
      </c>
      <c r="F9" s="6">
        <f t="shared" si="0"/>
        <v>318789.3440292817</v>
      </c>
      <c r="H9" s="7" t="s">
        <v>0</v>
      </c>
      <c r="I9" s="8" t="s">
        <v>0</v>
      </c>
    </row>
    <row r="10" spans="1:9" ht="12.75">
      <c r="A10" s="39" t="s">
        <v>12</v>
      </c>
      <c r="B10" s="6">
        <v>0</v>
      </c>
      <c r="C10" s="6">
        <v>0</v>
      </c>
      <c r="D10" s="6">
        <v>8945437.828059897</v>
      </c>
      <c r="E10" s="6">
        <v>0</v>
      </c>
      <c r="F10" s="6">
        <f t="shared" si="0"/>
        <v>8945437.828059897</v>
      </c>
      <c r="H10" s="7" t="s">
        <v>13</v>
      </c>
      <c r="I10" s="8">
        <v>70229747</v>
      </c>
    </row>
    <row r="11" spans="1:6" ht="12.75">
      <c r="A11" s="39" t="s">
        <v>15</v>
      </c>
      <c r="B11" s="6">
        <v>0</v>
      </c>
      <c r="C11" s="6">
        <v>0</v>
      </c>
      <c r="D11" s="6">
        <v>3341691.5228684866</v>
      </c>
      <c r="E11" s="6">
        <v>0</v>
      </c>
      <c r="F11" s="6">
        <f t="shared" si="0"/>
        <v>3341691.5228684866</v>
      </c>
    </row>
    <row r="12" spans="1:8" ht="12.75">
      <c r="A12" s="39" t="s">
        <v>16</v>
      </c>
      <c r="B12" s="6">
        <v>0</v>
      </c>
      <c r="C12" s="6">
        <v>0</v>
      </c>
      <c r="D12" s="6">
        <v>0</v>
      </c>
      <c r="E12" s="6">
        <v>0</v>
      </c>
      <c r="F12" s="6">
        <f t="shared" si="0"/>
        <v>0</v>
      </c>
      <c r="H12" s="7" t="s">
        <v>17</v>
      </c>
    </row>
    <row r="13" spans="1:9" ht="12.75">
      <c r="A13" s="39" t="s">
        <v>18</v>
      </c>
      <c r="B13" s="6">
        <v>0</v>
      </c>
      <c r="C13" s="6">
        <v>0</v>
      </c>
      <c r="D13" s="6">
        <v>106150.20161514038</v>
      </c>
      <c r="E13" s="6">
        <v>0</v>
      </c>
      <c r="F13" s="6">
        <f t="shared" si="0"/>
        <v>106150.20161514038</v>
      </c>
      <c r="H13" s="7" t="s">
        <v>19</v>
      </c>
      <c r="I13" s="8">
        <v>35496959.46</v>
      </c>
    </row>
    <row r="14" spans="1:9" ht="12.75">
      <c r="A14" s="39" t="s">
        <v>20</v>
      </c>
      <c r="B14" s="6">
        <v>0</v>
      </c>
      <c r="C14" s="6">
        <v>0</v>
      </c>
      <c r="D14" s="6">
        <v>4549.514158066097</v>
      </c>
      <c r="E14" s="6">
        <v>0</v>
      </c>
      <c r="F14" s="6">
        <f t="shared" si="0"/>
        <v>4549.514158066097</v>
      </c>
      <c r="H14" s="7" t="s">
        <v>21</v>
      </c>
      <c r="I14" s="8">
        <v>2977314.23</v>
      </c>
    </row>
    <row r="15" spans="1:9" ht="12.75">
      <c r="A15" s="39" t="s">
        <v>22</v>
      </c>
      <c r="B15" s="6">
        <v>0</v>
      </c>
      <c r="C15" s="6">
        <v>0</v>
      </c>
      <c r="D15" s="6">
        <v>6504712.874128947</v>
      </c>
      <c r="E15" s="6">
        <v>0</v>
      </c>
      <c r="F15" s="6">
        <f t="shared" si="0"/>
        <v>6504712.874128947</v>
      </c>
      <c r="H15" s="7" t="s">
        <v>23</v>
      </c>
      <c r="I15" s="8">
        <v>1164717.03</v>
      </c>
    </row>
    <row r="16" spans="1:6" ht="12.75">
      <c r="A16" s="39" t="s">
        <v>24</v>
      </c>
      <c r="B16" s="6">
        <v>0</v>
      </c>
      <c r="C16" s="6">
        <v>0</v>
      </c>
      <c r="D16" s="6">
        <v>1069530.977595726</v>
      </c>
      <c r="E16" s="6">
        <v>0</v>
      </c>
      <c r="F16" s="6">
        <f t="shared" si="0"/>
        <v>1069530.977595726</v>
      </c>
    </row>
    <row r="17" spans="1:8" ht="12.75">
      <c r="A17" s="39" t="s">
        <v>25</v>
      </c>
      <c r="B17" s="6">
        <v>0</v>
      </c>
      <c r="C17" s="6">
        <v>0</v>
      </c>
      <c r="D17" s="6">
        <v>10042.51520342028</v>
      </c>
      <c r="E17" s="6">
        <v>0</v>
      </c>
      <c r="F17" s="6">
        <f t="shared" si="0"/>
        <v>10042.51520342028</v>
      </c>
      <c r="H17" s="7" t="s">
        <v>26</v>
      </c>
    </row>
    <row r="18" spans="1:9" ht="12.75">
      <c r="A18" s="39" t="s">
        <v>27</v>
      </c>
      <c r="B18" s="6">
        <v>0</v>
      </c>
      <c r="C18" s="6">
        <v>0</v>
      </c>
      <c r="D18" s="6">
        <v>309157.59899865737</v>
      </c>
      <c r="E18" s="6">
        <v>0</v>
      </c>
      <c r="F18" s="6">
        <f t="shared" si="0"/>
        <v>309157.59899865737</v>
      </c>
      <c r="H18" s="7" t="s">
        <v>28</v>
      </c>
      <c r="I18" s="8">
        <v>0</v>
      </c>
    </row>
    <row r="19" spans="1:9" ht="12.75">
      <c r="A19" s="39" t="s">
        <v>29</v>
      </c>
      <c r="B19" s="6">
        <v>0</v>
      </c>
      <c r="C19" s="6">
        <v>0</v>
      </c>
      <c r="D19" s="6">
        <v>11255118.054296326</v>
      </c>
      <c r="E19" s="6">
        <v>0</v>
      </c>
      <c r="F19" s="6">
        <f t="shared" si="0"/>
        <v>11255118.054296326</v>
      </c>
      <c r="H19" s="7" t="s">
        <v>30</v>
      </c>
      <c r="I19" s="8">
        <v>0</v>
      </c>
    </row>
    <row r="20" spans="1:9" ht="12.75">
      <c r="A20" s="39" t="s">
        <v>31</v>
      </c>
      <c r="B20" s="6">
        <v>0</v>
      </c>
      <c r="C20" s="6">
        <v>0</v>
      </c>
      <c r="D20" s="6">
        <v>2550299.946573584</v>
      </c>
      <c r="E20" s="6">
        <v>0</v>
      </c>
      <c r="F20" s="6">
        <f t="shared" si="0"/>
        <v>2550299.946573584</v>
      </c>
      <c r="H20" s="7" t="s">
        <v>32</v>
      </c>
      <c r="I20" s="8" t="s">
        <v>0</v>
      </c>
    </row>
    <row r="21" spans="1:9" ht="12.75">
      <c r="A21" s="39" t="s">
        <v>33</v>
      </c>
      <c r="B21" s="6">
        <v>0</v>
      </c>
      <c r="C21" s="6">
        <v>0</v>
      </c>
      <c r="D21" s="6">
        <v>818806.0519007791</v>
      </c>
      <c r="E21" s="6">
        <v>0</v>
      </c>
      <c r="F21" s="6">
        <f t="shared" si="0"/>
        <v>818806.0519007791</v>
      </c>
      <c r="H21" s="7" t="s">
        <v>34</v>
      </c>
      <c r="I21" s="8">
        <v>743000</v>
      </c>
    </row>
    <row r="22" spans="1:9" ht="12.75">
      <c r="A22" s="39" t="s">
        <v>35</v>
      </c>
      <c r="B22" s="6">
        <v>0</v>
      </c>
      <c r="C22" s="6">
        <v>0</v>
      </c>
      <c r="D22" s="6">
        <v>361256.71638155554</v>
      </c>
      <c r="E22" s="6">
        <v>0</v>
      </c>
      <c r="F22" s="6">
        <f aca="true" t="shared" si="1" ref="F22:F37">SUM(B22:E22)</f>
        <v>361256.71638155554</v>
      </c>
      <c r="H22" s="7" t="s">
        <v>36</v>
      </c>
      <c r="I22" s="8" t="s">
        <v>0</v>
      </c>
    </row>
    <row r="23" spans="1:9" ht="12.75">
      <c r="A23" s="39" t="s">
        <v>37</v>
      </c>
      <c r="B23" s="6">
        <v>0</v>
      </c>
      <c r="C23" s="6">
        <v>0</v>
      </c>
      <c r="D23" s="6">
        <v>1073381.6952893725</v>
      </c>
      <c r="E23" s="6">
        <v>0</v>
      </c>
      <c r="F23" s="6">
        <f t="shared" si="1"/>
        <v>1073381.6952893725</v>
      </c>
      <c r="H23" s="7" t="s">
        <v>38</v>
      </c>
      <c r="I23" s="8">
        <v>31210219.200000003</v>
      </c>
    </row>
    <row r="24" spans="1:6" ht="12.75">
      <c r="A24" s="39" t="s">
        <v>39</v>
      </c>
      <c r="B24" s="6">
        <v>0</v>
      </c>
      <c r="C24" s="6">
        <v>0</v>
      </c>
      <c r="D24" s="6">
        <v>184758.06138678745</v>
      </c>
      <c r="E24" s="6">
        <v>0</v>
      </c>
      <c r="F24" s="6">
        <f t="shared" si="1"/>
        <v>184758.06138678745</v>
      </c>
    </row>
    <row r="25" spans="1:9" ht="12.75">
      <c r="A25" s="39" t="s">
        <v>40</v>
      </c>
      <c r="B25" s="6">
        <v>0</v>
      </c>
      <c r="C25" s="6">
        <v>0</v>
      </c>
      <c r="D25" s="6">
        <v>160162.5555922605</v>
      </c>
      <c r="E25" s="6">
        <v>0</v>
      </c>
      <c r="F25" s="6">
        <f t="shared" si="1"/>
        <v>160162.5555922605</v>
      </c>
      <c r="H25" s="7" t="s">
        <v>41</v>
      </c>
      <c r="I25" s="8">
        <f>SUM(I10:I15)-SUM(I18:I23)</f>
        <v>77915518.52000001</v>
      </c>
    </row>
    <row r="26" spans="1:9" ht="12.75">
      <c r="A26" s="39" t="s">
        <v>42</v>
      </c>
      <c r="B26" s="6">
        <v>0</v>
      </c>
      <c r="C26" s="6">
        <v>0</v>
      </c>
      <c r="D26" s="6">
        <v>1170391.9001622915</v>
      </c>
      <c r="E26" s="6">
        <v>0</v>
      </c>
      <c r="F26" s="6">
        <f t="shared" si="1"/>
        <v>1170391.9001622915</v>
      </c>
      <c r="H26" s="7" t="s">
        <v>43</v>
      </c>
      <c r="I26" s="8">
        <f>+F60</f>
        <v>77915518.52</v>
      </c>
    </row>
    <row r="27" spans="1:6" ht="12.75">
      <c r="A27" s="39" t="s">
        <v>44</v>
      </c>
      <c r="B27" s="6">
        <v>0</v>
      </c>
      <c r="C27" s="6">
        <v>0</v>
      </c>
      <c r="D27" s="6">
        <v>395539.0752045249</v>
      </c>
      <c r="E27" s="6">
        <v>0</v>
      </c>
      <c r="F27" s="6">
        <f t="shared" si="1"/>
        <v>395539.0752045249</v>
      </c>
    </row>
    <row r="28" spans="1:9" ht="12.75">
      <c r="A28" s="39" t="s">
        <v>45</v>
      </c>
      <c r="B28" s="6">
        <v>0</v>
      </c>
      <c r="C28" s="6">
        <v>0</v>
      </c>
      <c r="D28" s="6">
        <v>0</v>
      </c>
      <c r="E28" s="6">
        <v>0</v>
      </c>
      <c r="F28" s="6">
        <f t="shared" si="1"/>
        <v>0</v>
      </c>
      <c r="I28" s="8" t="s">
        <v>0</v>
      </c>
    </row>
    <row r="29" spans="1:6" ht="12.75">
      <c r="A29" s="39" t="s">
        <v>46</v>
      </c>
      <c r="B29" s="6">
        <v>0</v>
      </c>
      <c r="C29" s="6">
        <v>0</v>
      </c>
      <c r="D29" s="6">
        <v>86604.13562744559</v>
      </c>
      <c r="E29" s="6">
        <v>0</v>
      </c>
      <c r="F29" s="6">
        <f t="shared" si="1"/>
        <v>86604.13562744559</v>
      </c>
    </row>
    <row r="30" spans="1:6" ht="12.75">
      <c r="A30" s="39" t="s">
        <v>47</v>
      </c>
      <c r="B30" s="6">
        <v>0</v>
      </c>
      <c r="C30" s="6">
        <v>0</v>
      </c>
      <c r="D30" s="6">
        <v>298903.0710567489</v>
      </c>
      <c r="E30" s="6">
        <v>0</v>
      </c>
      <c r="F30" s="6">
        <f t="shared" si="1"/>
        <v>298903.0710567489</v>
      </c>
    </row>
    <row r="31" spans="1:6" ht="12.75">
      <c r="A31" s="39" t="s">
        <v>48</v>
      </c>
      <c r="B31" s="6">
        <v>0</v>
      </c>
      <c r="C31" s="6">
        <v>0</v>
      </c>
      <c r="D31" s="6">
        <v>4921878.667497035</v>
      </c>
      <c r="E31" s="6">
        <v>0</v>
      </c>
      <c r="F31" s="6">
        <f t="shared" si="1"/>
        <v>4921878.667497035</v>
      </c>
    </row>
    <row r="32" spans="1:6" ht="12.75">
      <c r="A32" s="39" t="s">
        <v>49</v>
      </c>
      <c r="B32" s="6">
        <v>0</v>
      </c>
      <c r="C32" s="6">
        <v>0</v>
      </c>
      <c r="D32" s="6">
        <v>928455.0601534189</v>
      </c>
      <c r="E32" s="6">
        <v>0</v>
      </c>
      <c r="F32" s="6">
        <f t="shared" si="1"/>
        <v>928455.0601534189</v>
      </c>
    </row>
    <row r="33" spans="1:6" ht="12.75">
      <c r="A33" s="39" t="s">
        <v>50</v>
      </c>
      <c r="B33" s="6">
        <v>0</v>
      </c>
      <c r="C33" s="6">
        <v>0</v>
      </c>
      <c r="D33" s="6">
        <v>2785051.13126072</v>
      </c>
      <c r="E33" s="6">
        <v>0</v>
      </c>
      <c r="F33" s="6">
        <f t="shared" si="1"/>
        <v>2785051.13126072</v>
      </c>
    </row>
    <row r="34" spans="1:6" ht="12.75">
      <c r="A34" s="39" t="s">
        <v>51</v>
      </c>
      <c r="B34" s="6">
        <v>0</v>
      </c>
      <c r="C34" s="6">
        <v>0</v>
      </c>
      <c r="D34" s="6">
        <v>245844.3473012547</v>
      </c>
      <c r="E34" s="6">
        <v>0</v>
      </c>
      <c r="F34" s="6">
        <f t="shared" si="1"/>
        <v>245844.3473012547</v>
      </c>
    </row>
    <row r="35" spans="1:6" ht="12.75">
      <c r="A35" s="39" t="s">
        <v>52</v>
      </c>
      <c r="B35" s="6">
        <v>0</v>
      </c>
      <c r="C35" s="6">
        <v>0</v>
      </c>
      <c r="D35" s="6">
        <v>8043.833757391438</v>
      </c>
      <c r="E35" s="6">
        <v>0</v>
      </c>
      <c r="F35" s="6">
        <f t="shared" si="1"/>
        <v>8043.833757391438</v>
      </c>
    </row>
    <row r="36" spans="1:6" ht="12.75">
      <c r="A36" s="39" t="s">
        <v>53</v>
      </c>
      <c r="B36" s="6">
        <v>0</v>
      </c>
      <c r="C36" s="6">
        <v>0</v>
      </c>
      <c r="D36" s="6">
        <v>1249030.8009640574</v>
      </c>
      <c r="E36" s="6">
        <v>0</v>
      </c>
      <c r="F36" s="6">
        <f t="shared" si="1"/>
        <v>1249030.8009640574</v>
      </c>
    </row>
    <row r="37" spans="1:6" ht="12.75">
      <c r="A37" s="39" t="s">
        <v>54</v>
      </c>
      <c r="B37" s="6">
        <v>0</v>
      </c>
      <c r="C37" s="6">
        <v>0</v>
      </c>
      <c r="D37" s="6">
        <v>442945.6442359728</v>
      </c>
      <c r="E37" s="6">
        <v>0</v>
      </c>
      <c r="F37" s="6">
        <f t="shared" si="1"/>
        <v>442945.6442359728</v>
      </c>
    </row>
    <row r="38" spans="1:6" ht="12.75">
      <c r="A38" s="39" t="s">
        <v>55</v>
      </c>
      <c r="B38" s="6">
        <v>0</v>
      </c>
      <c r="C38" s="6">
        <v>0</v>
      </c>
      <c r="D38" s="6">
        <v>0</v>
      </c>
      <c r="E38" s="6">
        <v>0</v>
      </c>
      <c r="F38" s="6">
        <f aca="true" t="shared" si="2" ref="F38:F53">SUM(B38:E38)</f>
        <v>0</v>
      </c>
    </row>
    <row r="39" spans="1:6" ht="12.75">
      <c r="A39" s="39" t="s">
        <v>56</v>
      </c>
      <c r="B39" s="6">
        <v>0</v>
      </c>
      <c r="C39" s="6">
        <v>0</v>
      </c>
      <c r="D39" s="6">
        <v>1117544.2603887129</v>
      </c>
      <c r="E39" s="6">
        <v>0</v>
      </c>
      <c r="F39" s="6">
        <f t="shared" si="2"/>
        <v>1117544.2603887129</v>
      </c>
    </row>
    <row r="40" spans="1:6" ht="12.75">
      <c r="A40" s="39" t="s">
        <v>57</v>
      </c>
      <c r="B40" s="6">
        <v>0</v>
      </c>
      <c r="C40" s="6">
        <v>0</v>
      </c>
      <c r="D40" s="6">
        <v>2596526.8771404307</v>
      </c>
      <c r="E40" s="6">
        <v>0</v>
      </c>
      <c r="F40" s="6">
        <f t="shared" si="2"/>
        <v>2596526.8771404307</v>
      </c>
    </row>
    <row r="41" spans="1:6" ht="12.75">
      <c r="A41" s="39" t="s">
        <v>58</v>
      </c>
      <c r="B41" s="6">
        <v>0</v>
      </c>
      <c r="C41" s="6">
        <v>0</v>
      </c>
      <c r="D41" s="6">
        <v>3590985.514820889</v>
      </c>
      <c r="E41" s="6">
        <v>0</v>
      </c>
      <c r="F41" s="6">
        <f t="shared" si="2"/>
        <v>3590985.514820889</v>
      </c>
    </row>
    <row r="42" spans="1:6" ht="12.75">
      <c r="A42" s="39" t="s">
        <v>59</v>
      </c>
      <c r="B42" s="6">
        <v>0</v>
      </c>
      <c r="C42" s="6">
        <v>0</v>
      </c>
      <c r="D42" s="6">
        <v>630141.2366757148</v>
      </c>
      <c r="E42" s="6">
        <v>0</v>
      </c>
      <c r="F42" s="6">
        <f t="shared" si="2"/>
        <v>630141.2366757148</v>
      </c>
    </row>
    <row r="43" spans="1:6" ht="12.75">
      <c r="A43" s="39" t="s">
        <v>60</v>
      </c>
      <c r="B43" s="6">
        <v>0</v>
      </c>
      <c r="C43" s="6">
        <v>0</v>
      </c>
      <c r="D43" s="6">
        <v>933146.984340047</v>
      </c>
      <c r="E43" s="6">
        <v>0</v>
      </c>
      <c r="F43" s="6">
        <f t="shared" si="2"/>
        <v>933146.984340047</v>
      </c>
    </row>
    <row r="44" spans="1:6" ht="12.75">
      <c r="A44" s="39" t="s">
        <v>61</v>
      </c>
      <c r="B44" s="6">
        <v>0</v>
      </c>
      <c r="C44" s="6">
        <v>0</v>
      </c>
      <c r="D44" s="6">
        <v>813379.8620609429</v>
      </c>
      <c r="E44" s="6">
        <v>0</v>
      </c>
      <c r="F44" s="6">
        <f t="shared" si="2"/>
        <v>813379.8620609429</v>
      </c>
    </row>
    <row r="45" spans="1:6" ht="12.75">
      <c r="A45" s="39" t="s">
        <v>62</v>
      </c>
      <c r="B45" s="6">
        <v>0</v>
      </c>
      <c r="C45" s="6">
        <v>0</v>
      </c>
      <c r="D45" s="6">
        <v>0</v>
      </c>
      <c r="E45" s="6">
        <v>0</v>
      </c>
      <c r="F45" s="6">
        <f t="shared" si="2"/>
        <v>0</v>
      </c>
    </row>
    <row r="46" spans="1:6" ht="12.75">
      <c r="A46" s="39" t="s">
        <v>63</v>
      </c>
      <c r="B46" s="6">
        <v>0</v>
      </c>
      <c r="C46" s="6">
        <v>0</v>
      </c>
      <c r="D46" s="6">
        <v>6989.578239694498</v>
      </c>
      <c r="E46" s="6">
        <v>0</v>
      </c>
      <c r="F46" s="6">
        <f t="shared" si="2"/>
        <v>6989.578239694498</v>
      </c>
    </row>
    <row r="47" spans="1:6" ht="12.75">
      <c r="A47" s="39" t="s">
        <v>64</v>
      </c>
      <c r="B47" s="6">
        <v>0</v>
      </c>
      <c r="C47" s="6">
        <v>0</v>
      </c>
      <c r="D47" s="6">
        <v>665136.1145263377</v>
      </c>
      <c r="E47" s="6">
        <v>0</v>
      </c>
      <c r="F47" s="6">
        <f t="shared" si="2"/>
        <v>665136.1145263377</v>
      </c>
    </row>
    <row r="48" spans="1:6" ht="12.75">
      <c r="A48" s="39" t="s">
        <v>65</v>
      </c>
      <c r="B48" s="6">
        <v>0</v>
      </c>
      <c r="C48" s="6">
        <v>0</v>
      </c>
      <c r="D48" s="6">
        <v>2791685.4514004597</v>
      </c>
      <c r="E48" s="6">
        <v>0</v>
      </c>
      <c r="F48" s="6">
        <f t="shared" si="2"/>
        <v>2791685.4514004597</v>
      </c>
    </row>
    <row r="49" spans="1:6" ht="12.75">
      <c r="A49" s="39" t="s">
        <v>66</v>
      </c>
      <c r="B49" s="6">
        <v>0</v>
      </c>
      <c r="C49" s="6">
        <v>0</v>
      </c>
      <c r="D49" s="6">
        <v>689465.7403162661</v>
      </c>
      <c r="E49" s="6">
        <v>0</v>
      </c>
      <c r="F49" s="6">
        <f t="shared" si="2"/>
        <v>689465.7403162661</v>
      </c>
    </row>
    <row r="50" spans="1:6" ht="12.75">
      <c r="A50" s="39" t="s">
        <v>67</v>
      </c>
      <c r="B50" s="6">
        <v>0</v>
      </c>
      <c r="C50" s="6">
        <v>0</v>
      </c>
      <c r="D50" s="6">
        <v>2462149.000885213</v>
      </c>
      <c r="E50" s="6">
        <v>0</v>
      </c>
      <c r="F50" s="6">
        <f t="shared" si="2"/>
        <v>2462149.000885213</v>
      </c>
    </row>
    <row r="51" spans="1:6" ht="12.75">
      <c r="A51" s="39" t="s">
        <v>68</v>
      </c>
      <c r="B51" s="6">
        <v>0</v>
      </c>
      <c r="C51" s="6">
        <v>0</v>
      </c>
      <c r="D51" s="6">
        <v>94529.24976062821</v>
      </c>
      <c r="E51" s="6">
        <v>0</v>
      </c>
      <c r="F51" s="6">
        <f t="shared" si="2"/>
        <v>94529.24976062821</v>
      </c>
    </row>
    <row r="52" spans="1:6" ht="12.75">
      <c r="A52" s="39" t="s">
        <v>69</v>
      </c>
      <c r="B52" s="6">
        <v>0</v>
      </c>
      <c r="C52" s="6">
        <v>0</v>
      </c>
      <c r="D52" s="6">
        <v>16867.41217828636</v>
      </c>
      <c r="E52" s="6">
        <v>0</v>
      </c>
      <c r="F52" s="6">
        <f t="shared" si="2"/>
        <v>16867.41217828636</v>
      </c>
    </row>
    <row r="53" spans="1:6" ht="12.75">
      <c r="A53" s="39" t="s">
        <v>70</v>
      </c>
      <c r="B53" s="6">
        <v>0</v>
      </c>
      <c r="C53" s="6">
        <v>0</v>
      </c>
      <c r="D53" s="6">
        <v>721436.7409382024</v>
      </c>
      <c r="E53" s="6">
        <v>0</v>
      </c>
      <c r="F53" s="6">
        <f t="shared" si="2"/>
        <v>721436.7409382024</v>
      </c>
    </row>
    <row r="54" spans="1:6" ht="12.75">
      <c r="A54" s="39" t="s">
        <v>71</v>
      </c>
      <c r="B54" s="6">
        <v>0</v>
      </c>
      <c r="C54" s="6">
        <v>0</v>
      </c>
      <c r="D54" s="6">
        <v>7382959.5869868025</v>
      </c>
      <c r="E54" s="6">
        <v>0</v>
      </c>
      <c r="F54" s="6">
        <f>SUM(B54:E54)</f>
        <v>7382959.5869868025</v>
      </c>
    </row>
    <row r="55" spans="1:6" ht="12.75">
      <c r="A55" s="39" t="s">
        <v>72</v>
      </c>
      <c r="B55" s="6">
        <v>0</v>
      </c>
      <c r="C55" s="6">
        <v>0</v>
      </c>
      <c r="D55" s="6">
        <v>180311.62209689734</v>
      </c>
      <c r="E55" s="6">
        <v>0</v>
      </c>
      <c r="F55" s="6">
        <f>SUM(B55:E55)</f>
        <v>180311.62209689734</v>
      </c>
    </row>
    <row r="56" spans="1:6" ht="12.75">
      <c r="A56" s="39" t="s">
        <v>73</v>
      </c>
      <c r="B56" s="6">
        <v>0</v>
      </c>
      <c r="C56" s="6">
        <v>0</v>
      </c>
      <c r="D56" s="6">
        <v>192161.43054788152</v>
      </c>
      <c r="E56" s="6">
        <v>0</v>
      </c>
      <c r="F56" s="6">
        <f>SUM(B56:E56)</f>
        <v>192161.43054788152</v>
      </c>
    </row>
    <row r="57" spans="1:6" ht="12.75">
      <c r="A57" s="39" t="s">
        <v>74</v>
      </c>
      <c r="B57" s="6">
        <v>0</v>
      </c>
      <c r="C57" s="6">
        <v>0</v>
      </c>
      <c r="D57" s="6">
        <v>420818.9711488385</v>
      </c>
      <c r="E57" s="6">
        <v>0</v>
      </c>
      <c r="F57" s="6">
        <f>SUM(B57:E57)</f>
        <v>420818.9711488385</v>
      </c>
    </row>
    <row r="58" spans="1:6" ht="12.75">
      <c r="A58" s="39" t="s">
        <v>75</v>
      </c>
      <c r="B58" s="6">
        <v>0</v>
      </c>
      <c r="C58" s="6">
        <v>0</v>
      </c>
      <c r="D58" s="6">
        <v>1482.180030575078</v>
      </c>
      <c r="E58" s="6">
        <v>0</v>
      </c>
      <c r="F58" s="6">
        <f>SUM(B58:E58)</f>
        <v>1482.180030575078</v>
      </c>
    </row>
    <row r="59" spans="1:6" ht="12.75">
      <c r="A59" s="39" t="s">
        <v>0</v>
      </c>
      <c r="B59" s="6"/>
      <c r="C59" s="6"/>
      <c r="D59" s="6"/>
      <c r="E59" s="6"/>
      <c r="F59" s="6"/>
    </row>
    <row r="60" spans="1:6" ht="12.75">
      <c r="A60" s="39" t="s">
        <v>6</v>
      </c>
      <c r="B60" s="6">
        <f>SUM(B6:B58)</f>
        <v>0</v>
      </c>
      <c r="C60" s="6">
        <f>SUM(C6:C58)</f>
        <v>0</v>
      </c>
      <c r="D60" s="6">
        <f>SUM(D6:D58)</f>
        <v>77915518.52</v>
      </c>
      <c r="E60" s="6">
        <f>SUM(E6:E58)</f>
        <v>0</v>
      </c>
      <c r="F60" s="6">
        <f>SUM(F6:F58)</f>
        <v>77915518.52</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Italic"American Integrity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0.xml><?xml version="1.0" encoding="utf-8"?>
<worksheet xmlns="http://schemas.openxmlformats.org/spreadsheetml/2006/main" xmlns:r="http://schemas.openxmlformats.org/officeDocument/2006/relationships">
  <dimension ref="A1:J67"/>
  <sheetViews>
    <sheetView zoomScale="75" zoomScaleNormal="75" workbookViewId="0" topLeftCell="A1">
      <selection activeCell="J10" sqref="J10"/>
    </sheetView>
  </sheetViews>
  <sheetFormatPr defaultColWidth="9.00390625" defaultRowHeight="12.75"/>
  <cols>
    <col min="1" max="1" width="15.625" style="7" bestFit="1" customWidth="1"/>
    <col min="2" max="2" width="9.375" style="7" bestFit="1" customWidth="1"/>
    <col min="3" max="3" width="11.625" style="7" bestFit="1" customWidth="1"/>
    <col min="4" max="4" width="9.375" style="7" bestFit="1" customWidth="1"/>
    <col min="5" max="5" width="14.50390625" style="7" bestFit="1" customWidth="1"/>
    <col min="6" max="6" width="9.375" style="7" bestFit="1" customWidth="1"/>
    <col min="7" max="7" width="2.625" style="7" customWidth="1"/>
    <col min="8" max="8" width="28.125" style="7" bestFit="1" customWidth="1"/>
    <col min="9" max="9" width="13.375" style="8" bestFit="1" customWidth="1"/>
    <col min="10" max="10" width="9.125" style="7" customWidth="1"/>
    <col min="11" max="16384" width="10.625" style="7" customWidth="1"/>
  </cols>
  <sheetData>
    <row r="1" spans="1:6" ht="12.75">
      <c r="A1" s="130" t="s">
        <v>98</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682.2507982317035</v>
      </c>
      <c r="C6" s="6">
        <v>678.0239976022582</v>
      </c>
      <c r="D6" s="6">
        <v>264.7252041660383</v>
      </c>
      <c r="E6" s="6">
        <v>0</v>
      </c>
      <c r="F6" s="6">
        <f aca="true" t="shared" si="0" ref="F6:F21">SUM(B6:E6)</f>
        <v>1625</v>
      </c>
      <c r="H6" s="7" t="s">
        <v>8</v>
      </c>
      <c r="I6" s="8" t="s">
        <v>0</v>
      </c>
    </row>
    <row r="7" spans="1:6" ht="12" customHeight="1">
      <c r="A7" s="39" t="s">
        <v>9</v>
      </c>
      <c r="B7" s="6">
        <v>583.4919395225046</v>
      </c>
      <c r="C7" s="6">
        <v>2.532014959946132</v>
      </c>
      <c r="D7" s="6">
        <v>72.97604551754924</v>
      </c>
      <c r="E7" s="6">
        <v>0</v>
      </c>
      <c r="F7" s="6">
        <f t="shared" si="0"/>
        <v>658.9999999999999</v>
      </c>
    </row>
    <row r="8" spans="1:9" ht="12.75">
      <c r="A8" s="39" t="s">
        <v>10</v>
      </c>
      <c r="B8" s="6">
        <v>4304.554273533579</v>
      </c>
      <c r="C8" s="6">
        <v>1905.5587657980614</v>
      </c>
      <c r="D8" s="6">
        <v>1980.8869606683588</v>
      </c>
      <c r="E8" s="6">
        <v>0</v>
      </c>
      <c r="F8" s="6">
        <f t="shared" si="0"/>
        <v>8191</v>
      </c>
      <c r="H8" s="7" t="s">
        <v>0</v>
      </c>
      <c r="I8" s="8" t="s">
        <v>0</v>
      </c>
    </row>
    <row r="9" spans="1:9" ht="12.75">
      <c r="A9" s="39" t="s">
        <v>11</v>
      </c>
      <c r="B9" s="6">
        <v>789.4670745164426</v>
      </c>
      <c r="C9" s="6">
        <v>299.7270047063149</v>
      </c>
      <c r="D9" s="6">
        <v>381.8059207772424</v>
      </c>
      <c r="E9" s="6">
        <v>0</v>
      </c>
      <c r="F9" s="6">
        <f t="shared" si="0"/>
        <v>1470.9999999999998</v>
      </c>
      <c r="H9" s="7" t="s">
        <v>0</v>
      </c>
      <c r="I9" s="8" t="s">
        <v>0</v>
      </c>
    </row>
    <row r="10" spans="1:9" ht="12.75">
      <c r="A10" s="39" t="s">
        <v>12</v>
      </c>
      <c r="B10" s="6">
        <v>22751.33862086475</v>
      </c>
      <c r="C10" s="6">
        <v>3824.015723185291</v>
      </c>
      <c r="D10" s="6">
        <v>21934.64565594996</v>
      </c>
      <c r="E10" s="6">
        <v>0</v>
      </c>
      <c r="F10" s="6">
        <f t="shared" si="0"/>
        <v>48510</v>
      </c>
      <c r="H10" s="7" t="s">
        <v>13</v>
      </c>
      <c r="I10" s="8">
        <v>789601673</v>
      </c>
    </row>
    <row r="11" spans="1:6" ht="12.75">
      <c r="A11" s="39" t="s">
        <v>15</v>
      </c>
      <c r="B11" s="6">
        <v>4307.284293169249</v>
      </c>
      <c r="C11" s="6">
        <v>1038.3889035899035</v>
      </c>
      <c r="D11" s="6">
        <v>2498.3268032408473</v>
      </c>
      <c r="E11" s="6">
        <v>0</v>
      </c>
      <c r="F11" s="6">
        <f t="shared" si="0"/>
        <v>7844</v>
      </c>
    </row>
    <row r="12" spans="1:10" ht="12.75">
      <c r="A12" s="39" t="s">
        <v>16</v>
      </c>
      <c r="B12" s="6">
        <v>5319.479233453254</v>
      </c>
      <c r="C12" s="6">
        <v>1505.3165159747514</v>
      </c>
      <c r="D12" s="6">
        <v>6397.204250571995</v>
      </c>
      <c r="E12" s="6">
        <v>0</v>
      </c>
      <c r="F12" s="6">
        <f t="shared" si="0"/>
        <v>13222</v>
      </c>
      <c r="H12" s="7" t="s">
        <v>17</v>
      </c>
      <c r="J12" s="7" t="s">
        <v>14</v>
      </c>
    </row>
    <row r="13" spans="1:10" ht="12.75">
      <c r="A13" s="39" t="s">
        <v>18</v>
      </c>
      <c r="B13" s="6">
        <v>365.48185056077597</v>
      </c>
      <c r="C13" s="6">
        <v>146.36689148226736</v>
      </c>
      <c r="D13" s="6">
        <v>321.15125795695667</v>
      </c>
      <c r="E13" s="6">
        <v>0</v>
      </c>
      <c r="F13" s="6">
        <f t="shared" si="0"/>
        <v>833</v>
      </c>
      <c r="H13" s="7" t="s">
        <v>19</v>
      </c>
      <c r="I13" s="8">
        <v>0</v>
      </c>
      <c r="J13" s="7" t="s">
        <v>14</v>
      </c>
    </row>
    <row r="14" spans="1:10" ht="12.75">
      <c r="A14" s="39" t="s">
        <v>20</v>
      </c>
      <c r="B14" s="6">
        <v>638.9861747456396</v>
      </c>
      <c r="C14" s="6">
        <v>139.7439869547493</v>
      </c>
      <c r="D14" s="6">
        <v>517.2698382996111</v>
      </c>
      <c r="E14" s="6">
        <v>0</v>
      </c>
      <c r="F14" s="6">
        <f t="shared" si="0"/>
        <v>1296</v>
      </c>
      <c r="H14" s="7" t="s">
        <v>21</v>
      </c>
      <c r="I14" s="8">
        <v>0</v>
      </c>
      <c r="J14" s="7" t="s">
        <v>14</v>
      </c>
    </row>
    <row r="15" spans="1:9" ht="12.75">
      <c r="A15" s="39" t="s">
        <v>22</v>
      </c>
      <c r="B15" s="6">
        <v>13875.751590444199</v>
      </c>
      <c r="C15" s="6">
        <v>5679.990072625594</v>
      </c>
      <c r="D15" s="6">
        <v>9022.258336930208</v>
      </c>
      <c r="E15" s="6">
        <v>0</v>
      </c>
      <c r="F15" s="6">
        <f t="shared" si="0"/>
        <v>28578</v>
      </c>
      <c r="H15" s="7" t="s">
        <v>23</v>
      </c>
      <c r="I15" s="8">
        <v>485951.83</v>
      </c>
    </row>
    <row r="16" spans="1:6" ht="12.75">
      <c r="A16" s="39" t="s">
        <v>24</v>
      </c>
      <c r="B16" s="6">
        <v>1805.5787405862034</v>
      </c>
      <c r="C16" s="6">
        <v>1692.158537225479</v>
      </c>
      <c r="D16" s="6">
        <v>1245.2627221883174</v>
      </c>
      <c r="E16" s="6">
        <v>0</v>
      </c>
      <c r="F16" s="6">
        <f t="shared" si="0"/>
        <v>4743</v>
      </c>
    </row>
    <row r="17" spans="1:10" ht="12.75">
      <c r="A17" s="39" t="s">
        <v>25</v>
      </c>
      <c r="B17" s="6">
        <v>1394.4601063883888</v>
      </c>
      <c r="C17" s="6">
        <v>210.12214119346208</v>
      </c>
      <c r="D17" s="6">
        <v>221.4177524181491</v>
      </c>
      <c r="E17" s="6">
        <v>0</v>
      </c>
      <c r="F17" s="6">
        <f t="shared" si="0"/>
        <v>1826</v>
      </c>
      <c r="H17" s="7" t="s">
        <v>26</v>
      </c>
      <c r="J17" s="7" t="s">
        <v>14</v>
      </c>
    </row>
    <row r="18" spans="1:10" ht="12.75">
      <c r="A18" s="39" t="s">
        <v>27</v>
      </c>
      <c r="B18" s="6">
        <v>496.19733749727936</v>
      </c>
      <c r="C18" s="6">
        <v>0.5298647982156799</v>
      </c>
      <c r="D18" s="6">
        <v>123.27279770450492</v>
      </c>
      <c r="E18" s="6">
        <v>0</v>
      </c>
      <c r="F18" s="6">
        <f t="shared" si="0"/>
        <v>620</v>
      </c>
      <c r="H18" s="7" t="s">
        <v>28</v>
      </c>
      <c r="I18" s="8">
        <v>0</v>
      </c>
      <c r="J18" s="7" t="s">
        <v>14</v>
      </c>
    </row>
    <row r="19" spans="1:10" ht="12.75">
      <c r="A19" s="39" t="s">
        <v>29</v>
      </c>
      <c r="B19" s="6">
        <v>7014.35291117954</v>
      </c>
      <c r="C19" s="6">
        <v>2630.907909407402</v>
      </c>
      <c r="D19" s="6">
        <v>5813.739179413059</v>
      </c>
      <c r="E19" s="6">
        <v>0</v>
      </c>
      <c r="F19" s="6">
        <f t="shared" si="0"/>
        <v>15459</v>
      </c>
      <c r="H19" s="7" t="s">
        <v>30</v>
      </c>
      <c r="I19" s="8">
        <v>789601673</v>
      </c>
      <c r="J19" s="7" t="s">
        <v>0</v>
      </c>
    </row>
    <row r="20" spans="1:10" ht="12.75">
      <c r="A20" s="39" t="s">
        <v>31</v>
      </c>
      <c r="B20" s="6">
        <v>2242.6054660666246</v>
      </c>
      <c r="C20" s="6">
        <v>922.6215400129433</v>
      </c>
      <c r="D20" s="6">
        <v>1816.7729939204323</v>
      </c>
      <c r="E20" s="6">
        <v>0</v>
      </c>
      <c r="F20" s="6">
        <f t="shared" si="0"/>
        <v>4982</v>
      </c>
      <c r="H20" s="7" t="s">
        <v>32</v>
      </c>
      <c r="I20" s="8" t="s">
        <v>0</v>
      </c>
      <c r="J20" s="7" t="s">
        <v>14</v>
      </c>
    </row>
    <row r="21" spans="1:9" ht="12.75">
      <c r="A21" s="39" t="s">
        <v>33</v>
      </c>
      <c r="B21" s="6">
        <v>2989.6676619277746</v>
      </c>
      <c r="C21" s="6">
        <v>953.6853251534804</v>
      </c>
      <c r="D21" s="6">
        <v>1781.647012918745</v>
      </c>
      <c r="E21" s="6">
        <v>0</v>
      </c>
      <c r="F21" s="6">
        <f t="shared" si="0"/>
        <v>5725</v>
      </c>
      <c r="H21" s="7" t="s">
        <v>34</v>
      </c>
      <c r="I21" s="8">
        <v>0</v>
      </c>
    </row>
    <row r="22" spans="1:10" ht="12.75">
      <c r="A22" s="39" t="s">
        <v>35</v>
      </c>
      <c r="B22" s="6">
        <v>2775.20347913255</v>
      </c>
      <c r="C22" s="6">
        <v>924.017092890388</v>
      </c>
      <c r="D22" s="6">
        <v>4183.7794279770615</v>
      </c>
      <c r="E22" s="6">
        <v>0</v>
      </c>
      <c r="F22" s="6">
        <f aca="true" t="shared" si="1" ref="F22:F37">SUM(B22:E22)</f>
        <v>7883</v>
      </c>
      <c r="H22" s="7" t="s">
        <v>36</v>
      </c>
      <c r="I22" s="8" t="s">
        <v>0</v>
      </c>
      <c r="J22" s="7" t="s">
        <v>14</v>
      </c>
    </row>
    <row r="23" spans="1:9" ht="12.75">
      <c r="A23" s="39" t="s">
        <v>37</v>
      </c>
      <c r="B23" s="6">
        <v>627.5121159060645</v>
      </c>
      <c r="C23" s="6">
        <v>796.0428405218981</v>
      </c>
      <c r="D23" s="6">
        <v>1140.4450435720373</v>
      </c>
      <c r="E23" s="6">
        <v>0</v>
      </c>
      <c r="F23" s="6">
        <f t="shared" si="1"/>
        <v>2564</v>
      </c>
      <c r="H23" s="7" t="s">
        <v>38</v>
      </c>
      <c r="I23" s="8">
        <v>0</v>
      </c>
    </row>
    <row r="24" spans="1:6" ht="12.75">
      <c r="A24" s="39" t="s">
        <v>39</v>
      </c>
      <c r="B24" s="6">
        <v>0</v>
      </c>
      <c r="C24" s="6">
        <v>0</v>
      </c>
      <c r="D24" s="6">
        <v>0</v>
      </c>
      <c r="E24" s="6">
        <v>0</v>
      </c>
      <c r="F24" s="6">
        <f t="shared" si="1"/>
        <v>0</v>
      </c>
    </row>
    <row r="25" spans="1:9" ht="12.75">
      <c r="A25" s="39" t="s">
        <v>40</v>
      </c>
      <c r="B25" s="6">
        <v>1082.4727699329758</v>
      </c>
      <c r="C25" s="6">
        <v>729.8104283306559</v>
      </c>
      <c r="D25" s="6">
        <v>634.7168017363682</v>
      </c>
      <c r="E25" s="6">
        <v>0</v>
      </c>
      <c r="F25" s="6">
        <f t="shared" si="1"/>
        <v>2447</v>
      </c>
      <c r="H25" s="7" t="s">
        <v>41</v>
      </c>
      <c r="I25" s="8">
        <f>SUM(I10:I15)-SUM(I18:I23)</f>
        <v>485951.8300000429</v>
      </c>
    </row>
    <row r="26" spans="1:9" ht="12.75">
      <c r="A26" s="39" t="s">
        <v>42</v>
      </c>
      <c r="B26" s="6">
        <v>4281.438920767869</v>
      </c>
      <c r="C26" s="6">
        <v>1217.2839929277186</v>
      </c>
      <c r="D26" s="6">
        <v>7660.277086304413</v>
      </c>
      <c r="E26" s="6">
        <v>0</v>
      </c>
      <c r="F26" s="6">
        <f t="shared" si="1"/>
        <v>13159</v>
      </c>
      <c r="H26" s="7" t="s">
        <v>43</v>
      </c>
      <c r="I26" s="8">
        <f>+F60</f>
        <v>485931</v>
      </c>
    </row>
    <row r="27" spans="1:6" ht="12.75">
      <c r="A27" s="39" t="s">
        <v>44</v>
      </c>
      <c r="B27" s="6">
        <v>9390.480434885952</v>
      </c>
      <c r="C27" s="6">
        <v>16671.69265884308</v>
      </c>
      <c r="D27" s="6">
        <v>6665.82690627097</v>
      </c>
      <c r="E27" s="6">
        <v>0</v>
      </c>
      <c r="F27" s="6">
        <f t="shared" si="1"/>
        <v>32728.000000000004</v>
      </c>
    </row>
    <row r="28" spans="1:6" ht="12.75">
      <c r="A28" s="39" t="s">
        <v>45</v>
      </c>
      <c r="B28" s="6">
        <v>9961.693854944755</v>
      </c>
      <c r="C28" s="6">
        <v>2200.2998799958814</v>
      </c>
      <c r="D28" s="6">
        <v>8228.006265059363</v>
      </c>
      <c r="E28" s="6">
        <v>0</v>
      </c>
      <c r="F28" s="6">
        <f t="shared" si="1"/>
        <v>20390</v>
      </c>
    </row>
    <row r="29" spans="1:6" ht="12.75">
      <c r="A29" s="39" t="s">
        <v>46</v>
      </c>
      <c r="B29" s="6">
        <v>3597.071393434441</v>
      </c>
      <c r="C29" s="6">
        <v>1732.2831336334802</v>
      </c>
      <c r="D29" s="6">
        <v>5000.645472932079</v>
      </c>
      <c r="E29" s="6">
        <v>0</v>
      </c>
      <c r="F29" s="6">
        <f t="shared" si="1"/>
        <v>10330</v>
      </c>
    </row>
    <row r="30" spans="1:6" ht="12.75">
      <c r="A30" s="39" t="s">
        <v>47</v>
      </c>
      <c r="B30" s="6">
        <v>284.1792642234958</v>
      </c>
      <c r="C30" s="6">
        <v>486.0687347076194</v>
      </c>
      <c r="D30" s="6">
        <v>281.7520010688848</v>
      </c>
      <c r="E30" s="6">
        <v>0</v>
      </c>
      <c r="F30" s="6">
        <f t="shared" si="1"/>
        <v>1052</v>
      </c>
    </row>
    <row r="31" spans="1:6" ht="12.75">
      <c r="A31" s="39" t="s">
        <v>48</v>
      </c>
      <c r="B31" s="6">
        <v>3543.441003046504</v>
      </c>
      <c r="C31" s="6">
        <v>743.0442001254139</v>
      </c>
      <c r="D31" s="6">
        <v>3017.5147968280817</v>
      </c>
      <c r="E31" s="6">
        <v>0</v>
      </c>
      <c r="F31" s="6">
        <f t="shared" si="1"/>
        <v>7304</v>
      </c>
    </row>
    <row r="32" spans="1:6" ht="12.75">
      <c r="A32" s="39" t="s">
        <v>49</v>
      </c>
      <c r="B32" s="6">
        <v>502.1893034438731</v>
      </c>
      <c r="C32" s="6">
        <v>228.35294061597781</v>
      </c>
      <c r="D32" s="6">
        <v>244.4577559401491</v>
      </c>
      <c r="E32" s="6">
        <v>0</v>
      </c>
      <c r="F32" s="6">
        <f t="shared" si="1"/>
        <v>975</v>
      </c>
    </row>
    <row r="33" spans="1:6" ht="12.75">
      <c r="A33" s="39" t="s">
        <v>50</v>
      </c>
      <c r="B33" s="6">
        <v>1879.0577980992166</v>
      </c>
      <c r="C33" s="6">
        <v>554.9059867194198</v>
      </c>
      <c r="D33" s="6">
        <v>857.0362151813637</v>
      </c>
      <c r="E33" s="6">
        <v>0</v>
      </c>
      <c r="F33" s="6">
        <f t="shared" si="1"/>
        <v>3291.0000000000005</v>
      </c>
    </row>
    <row r="34" spans="1:6" ht="12.75">
      <c r="A34" s="39" t="s">
        <v>51</v>
      </c>
      <c r="B34" s="6">
        <v>1528.2717574076362</v>
      </c>
      <c r="C34" s="6">
        <v>434.8312614776614</v>
      </c>
      <c r="D34" s="6">
        <v>578.8969811147024</v>
      </c>
      <c r="E34" s="6">
        <v>0</v>
      </c>
      <c r="F34" s="6">
        <f t="shared" si="1"/>
        <v>2542</v>
      </c>
    </row>
    <row r="35" spans="1:6" ht="12.75">
      <c r="A35" s="39" t="s">
        <v>52</v>
      </c>
      <c r="B35" s="6">
        <v>1475.5043245036215</v>
      </c>
      <c r="C35" s="6">
        <v>377.8112801872221</v>
      </c>
      <c r="D35" s="6">
        <v>842.6843953091563</v>
      </c>
      <c r="E35" s="6">
        <v>0</v>
      </c>
      <c r="F35" s="6">
        <f t="shared" si="1"/>
        <v>2696</v>
      </c>
    </row>
    <row r="36" spans="1:6" ht="12.75">
      <c r="A36" s="39" t="s">
        <v>53</v>
      </c>
      <c r="B36" s="6">
        <v>6064.183125193532</v>
      </c>
      <c r="C36" s="6">
        <v>4530.605024399028</v>
      </c>
      <c r="D36" s="6">
        <v>22669.21185040744</v>
      </c>
      <c r="E36" s="6">
        <v>0</v>
      </c>
      <c r="F36" s="6">
        <f t="shared" si="1"/>
        <v>33264</v>
      </c>
    </row>
    <row r="37" spans="1:6" ht="12.75">
      <c r="A37" s="39" t="s">
        <v>54</v>
      </c>
      <c r="B37" s="6">
        <v>1740.036282490242</v>
      </c>
      <c r="C37" s="6">
        <v>338.1451214200138</v>
      </c>
      <c r="D37" s="6">
        <v>314.8185960897442</v>
      </c>
      <c r="E37" s="6">
        <v>0</v>
      </c>
      <c r="F37" s="6">
        <f t="shared" si="1"/>
        <v>2393</v>
      </c>
    </row>
    <row r="38" spans="1:6" ht="12.75">
      <c r="A38" s="39" t="s">
        <v>55</v>
      </c>
      <c r="B38" s="6">
        <v>25648.598303036593</v>
      </c>
      <c r="C38" s="6">
        <v>15392.717298569874</v>
      </c>
      <c r="D38" s="6">
        <v>37822.68439839353</v>
      </c>
      <c r="E38" s="6">
        <v>0</v>
      </c>
      <c r="F38" s="6">
        <f aca="true" t="shared" si="2" ref="F38:F53">SUM(B38:E38)</f>
        <v>78864</v>
      </c>
    </row>
    <row r="39" spans="1:6" ht="12.75">
      <c r="A39" s="39" t="s">
        <v>56</v>
      </c>
      <c r="B39" s="6">
        <v>2946.4431359307105</v>
      </c>
      <c r="C39" s="6">
        <v>1356.959991362844</v>
      </c>
      <c r="D39" s="6">
        <v>5789.5968727064455</v>
      </c>
      <c r="E39" s="6">
        <v>0</v>
      </c>
      <c r="F39" s="6">
        <f t="shared" si="2"/>
        <v>10093</v>
      </c>
    </row>
    <row r="40" spans="1:6" ht="12.75">
      <c r="A40" s="39" t="s">
        <v>57</v>
      </c>
      <c r="B40" s="6">
        <v>100.92918414447347</v>
      </c>
      <c r="C40" s="6">
        <v>564.7032064975862</v>
      </c>
      <c r="D40" s="6">
        <v>26.367609357940417</v>
      </c>
      <c r="E40" s="6">
        <v>0</v>
      </c>
      <c r="F40" s="6">
        <f t="shared" si="2"/>
        <v>692</v>
      </c>
    </row>
    <row r="41" spans="1:6" ht="12.75">
      <c r="A41" s="39" t="s">
        <v>58</v>
      </c>
      <c r="B41" s="6">
        <v>6467.634744020902</v>
      </c>
      <c r="C41" s="6">
        <v>1763.9567414751791</v>
      </c>
      <c r="D41" s="6">
        <v>4479.408514503919</v>
      </c>
      <c r="E41" s="6">
        <v>0</v>
      </c>
      <c r="F41" s="6">
        <f t="shared" si="2"/>
        <v>12711</v>
      </c>
    </row>
    <row r="42" spans="1:6" ht="12.75">
      <c r="A42" s="39" t="s">
        <v>59</v>
      </c>
      <c r="B42" s="6">
        <v>1134.6490867314653</v>
      </c>
      <c r="C42" s="6">
        <v>711.5076313447432</v>
      </c>
      <c r="D42" s="6">
        <v>349.84328192379144</v>
      </c>
      <c r="E42" s="6">
        <v>0</v>
      </c>
      <c r="F42" s="6">
        <f t="shared" si="2"/>
        <v>2196</v>
      </c>
    </row>
    <row r="43" spans="1:6" ht="12.75">
      <c r="A43" s="39" t="s">
        <v>60</v>
      </c>
      <c r="B43" s="6">
        <v>2053.5867682492285</v>
      </c>
      <c r="C43" s="6">
        <v>819.5480465932983</v>
      </c>
      <c r="D43" s="6">
        <v>1496.8651851574732</v>
      </c>
      <c r="E43" s="6">
        <v>0</v>
      </c>
      <c r="F43" s="6">
        <f t="shared" si="2"/>
        <v>4370</v>
      </c>
    </row>
    <row r="44" spans="1:6" ht="12.75">
      <c r="A44" s="39" t="s">
        <v>61</v>
      </c>
      <c r="B44" s="6">
        <v>11743.790463872527</v>
      </c>
      <c r="C44" s="6">
        <v>2999.5651449594825</v>
      </c>
      <c r="D44" s="6">
        <v>7957.644391167991</v>
      </c>
      <c r="E44" s="6">
        <v>0</v>
      </c>
      <c r="F44" s="6">
        <f t="shared" si="2"/>
        <v>22701</v>
      </c>
    </row>
    <row r="45" spans="1:6" ht="12.75">
      <c r="A45" s="39" t="s">
        <v>62</v>
      </c>
      <c r="B45" s="6">
        <v>0</v>
      </c>
      <c r="C45" s="6">
        <v>0</v>
      </c>
      <c r="D45" s="6">
        <v>0</v>
      </c>
      <c r="E45" s="6">
        <v>0</v>
      </c>
      <c r="F45" s="6">
        <f t="shared" si="2"/>
        <v>0</v>
      </c>
    </row>
    <row r="46" spans="1:6" ht="12.75">
      <c r="A46" s="39" t="s">
        <v>63</v>
      </c>
      <c r="B46" s="6">
        <v>710.3524324570728</v>
      </c>
      <c r="C46" s="6">
        <v>449.6030282182313</v>
      </c>
      <c r="D46" s="6">
        <v>1340.0445393246957</v>
      </c>
      <c r="E46" s="6">
        <v>0</v>
      </c>
      <c r="F46" s="6">
        <f t="shared" si="2"/>
        <v>2500</v>
      </c>
    </row>
    <row r="47" spans="1:6" ht="12.75">
      <c r="A47" s="39" t="s">
        <v>64</v>
      </c>
      <c r="B47" s="6">
        <v>1257.9314037267761</v>
      </c>
      <c r="C47" s="6">
        <v>906.5447270110697</v>
      </c>
      <c r="D47" s="6">
        <v>3934.523869262154</v>
      </c>
      <c r="E47" s="6">
        <v>0</v>
      </c>
      <c r="F47" s="6">
        <f t="shared" si="2"/>
        <v>6099</v>
      </c>
    </row>
    <row r="48" spans="1:6" ht="12.75">
      <c r="A48" s="39" t="s">
        <v>65</v>
      </c>
      <c r="B48" s="6">
        <v>807.2986761125258</v>
      </c>
      <c r="C48" s="6">
        <v>343.91394546991796</v>
      </c>
      <c r="D48" s="6">
        <v>358.78737841755634</v>
      </c>
      <c r="E48" s="6">
        <v>0</v>
      </c>
      <c r="F48" s="6">
        <f t="shared" si="2"/>
        <v>1510</v>
      </c>
    </row>
    <row r="49" spans="1:6" ht="12.75">
      <c r="A49" s="39" t="s">
        <v>66</v>
      </c>
      <c r="B49" s="6">
        <v>1173.1997598989103</v>
      </c>
      <c r="C49" s="6">
        <v>1022.2234610059263</v>
      </c>
      <c r="D49" s="6">
        <v>1101.5767790951634</v>
      </c>
      <c r="E49" s="6">
        <v>0</v>
      </c>
      <c r="F49" s="6">
        <f t="shared" si="2"/>
        <v>3297</v>
      </c>
    </row>
    <row r="50" spans="1:6" ht="12.75">
      <c r="A50" s="39" t="s">
        <v>67</v>
      </c>
      <c r="B50" s="6">
        <v>10726.610553731038</v>
      </c>
      <c r="C50" s="6">
        <v>2266.1664797062886</v>
      </c>
      <c r="D50" s="6">
        <v>3398.2229665626737</v>
      </c>
      <c r="E50" s="6">
        <v>0</v>
      </c>
      <c r="F50" s="6">
        <f t="shared" si="2"/>
        <v>16391</v>
      </c>
    </row>
    <row r="51" spans="1:6" ht="12.75">
      <c r="A51" s="39" t="s">
        <v>68</v>
      </c>
      <c r="B51" s="6">
        <v>1373.7437073979704</v>
      </c>
      <c r="C51" s="6">
        <v>492.12917637712263</v>
      </c>
      <c r="D51" s="6">
        <v>184.12711622490698</v>
      </c>
      <c r="E51" s="6">
        <v>0</v>
      </c>
      <c r="F51" s="6">
        <f t="shared" si="2"/>
        <v>2050</v>
      </c>
    </row>
    <row r="52" spans="1:6" ht="12.75">
      <c r="A52" s="39" t="s">
        <v>69</v>
      </c>
      <c r="B52" s="6">
        <v>539.6976507712569</v>
      </c>
      <c r="C52" s="6">
        <v>102.83301377418738</v>
      </c>
      <c r="D52" s="6">
        <v>512.4693354545557</v>
      </c>
      <c r="E52" s="6">
        <v>0</v>
      </c>
      <c r="F52" s="6">
        <f t="shared" si="2"/>
        <v>1155</v>
      </c>
    </row>
    <row r="53" spans="1:6" ht="12.75">
      <c r="A53" s="39" t="s">
        <v>70</v>
      </c>
      <c r="B53" s="6">
        <v>2437.1563841099137</v>
      </c>
      <c r="C53" s="6">
        <v>1139.2738198440752</v>
      </c>
      <c r="D53" s="6">
        <v>1897.569796046011</v>
      </c>
      <c r="E53" s="6">
        <v>0</v>
      </c>
      <c r="F53" s="6">
        <f t="shared" si="2"/>
        <v>5474</v>
      </c>
    </row>
    <row r="54" spans="1:6" ht="12.75">
      <c r="A54" s="39" t="s">
        <v>71</v>
      </c>
      <c r="B54" s="6">
        <v>7021.886855528817</v>
      </c>
      <c r="C54" s="6">
        <v>1584.7629484237227</v>
      </c>
      <c r="D54" s="6">
        <v>4723.3501960474605</v>
      </c>
      <c r="E54" s="6">
        <v>0</v>
      </c>
      <c r="F54" s="6">
        <f>SUM(B54:E54)</f>
        <v>13330</v>
      </c>
    </row>
    <row r="55" spans="1:6" ht="12.75">
      <c r="A55" s="39" t="s">
        <v>72</v>
      </c>
      <c r="B55" s="6">
        <v>573.6781422524843</v>
      </c>
      <c r="C55" s="6">
        <v>310.71504876702244</v>
      </c>
      <c r="D55" s="6">
        <v>729.6068089804932</v>
      </c>
      <c r="E55" s="6">
        <v>0</v>
      </c>
      <c r="F55" s="6">
        <f>SUM(B55:E55)</f>
        <v>1614</v>
      </c>
    </row>
    <row r="56" spans="1:6" ht="12.75">
      <c r="A56" s="39" t="s">
        <v>73</v>
      </c>
      <c r="B56" s="6">
        <v>5122.877458667006</v>
      </c>
      <c r="C56" s="6">
        <v>2886.5125151084226</v>
      </c>
      <c r="D56" s="6">
        <v>4272.610026224571</v>
      </c>
      <c r="E56" s="6">
        <v>0</v>
      </c>
      <c r="F56" s="6">
        <f>SUM(B56:E56)</f>
        <v>12282</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200133.74861074035</v>
      </c>
      <c r="C60" s="6">
        <f>SUM(C6:C58)</f>
        <v>88708.51999597458</v>
      </c>
      <c r="D60" s="6">
        <f>SUM(D6:D58)</f>
        <v>197088.7313932851</v>
      </c>
      <c r="E60" s="6">
        <f>SUM(E6:E58)</f>
        <v>0</v>
      </c>
      <c r="F60" s="6">
        <f>SUM(F6:F58)</f>
        <v>485931</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Italic"Monarch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1.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15.625" style="7" bestFit="1" customWidth="1"/>
    <col min="2" max="2" width="12.875" style="7" customWidth="1"/>
    <col min="3" max="3" width="12.1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6.875" style="8" customWidth="1"/>
    <col min="10" max="16384" width="10.625" style="7" customWidth="1"/>
  </cols>
  <sheetData>
    <row r="1" spans="1:6" ht="12.75">
      <c r="A1" s="130" t="s">
        <v>92</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-8576.9387797698</v>
      </c>
      <c r="C6" s="6">
        <v>-3779.305718359894</v>
      </c>
      <c r="D6" s="6">
        <v>0</v>
      </c>
      <c r="E6" s="6">
        <v>0</v>
      </c>
      <c r="F6" s="6">
        <f aca="true" t="shared" si="0" ref="F6:F21">SUM(B6:E6)</f>
        <v>-12356.244498129694</v>
      </c>
      <c r="H6" s="7" t="s">
        <v>8</v>
      </c>
      <c r="I6" s="8" t="s">
        <v>0</v>
      </c>
    </row>
    <row r="7" spans="1:6" ht="12" customHeight="1">
      <c r="A7" s="39" t="s">
        <v>9</v>
      </c>
      <c r="B7" s="6">
        <v>-1246.5333798082374</v>
      </c>
      <c r="C7" s="6">
        <v>-556.3831182280865</v>
      </c>
      <c r="D7" s="6">
        <v>0</v>
      </c>
      <c r="E7" s="6">
        <v>-529.433693743239</v>
      </c>
      <c r="F7" s="6">
        <f t="shared" si="0"/>
        <v>-2332.350191779563</v>
      </c>
    </row>
    <row r="8" spans="1:9" ht="12.75">
      <c r="A8" s="39" t="s">
        <v>10</v>
      </c>
      <c r="B8" s="6">
        <v>-3250.1878731725883</v>
      </c>
      <c r="C8" s="6">
        <v>-8675.477392871166</v>
      </c>
      <c r="D8" s="6">
        <v>0</v>
      </c>
      <c r="E8" s="6">
        <v>0</v>
      </c>
      <c r="F8" s="6">
        <f t="shared" si="0"/>
        <v>-11925.665266043754</v>
      </c>
      <c r="H8" s="7" t="s">
        <v>0</v>
      </c>
      <c r="I8" s="8" t="s">
        <v>0</v>
      </c>
    </row>
    <row r="9" spans="1:9" ht="12.75">
      <c r="A9" s="39" t="s">
        <v>11</v>
      </c>
      <c r="B9" s="6">
        <v>-936.0855946351003</v>
      </c>
      <c r="C9" s="6">
        <v>-2989.2818435307563</v>
      </c>
      <c r="D9" s="6">
        <v>0</v>
      </c>
      <c r="E9" s="6">
        <v>-2.059443226683264</v>
      </c>
      <c r="F9" s="6">
        <f t="shared" si="0"/>
        <v>-3927.42688139254</v>
      </c>
      <c r="H9" s="7" t="s">
        <v>0</v>
      </c>
      <c r="I9" s="8" t="s">
        <v>0</v>
      </c>
    </row>
    <row r="10" spans="1:9" ht="12.75">
      <c r="A10" s="39" t="s">
        <v>12</v>
      </c>
      <c r="B10" s="6">
        <v>26305.661220517475</v>
      </c>
      <c r="C10" s="6">
        <v>12123.129368487978</v>
      </c>
      <c r="D10" s="6">
        <v>0</v>
      </c>
      <c r="E10" s="6">
        <v>0</v>
      </c>
      <c r="F10" s="6">
        <f t="shared" si="0"/>
        <v>38428.79058900545</v>
      </c>
      <c r="H10" s="7" t="s">
        <v>13</v>
      </c>
      <c r="I10" s="8">
        <v>5323073573.234867</v>
      </c>
    </row>
    <row r="11" spans="1:6" ht="12.75">
      <c r="A11" s="39" t="s">
        <v>15</v>
      </c>
      <c r="B11" s="6">
        <v>0</v>
      </c>
      <c r="C11" s="6">
        <v>0</v>
      </c>
      <c r="D11" s="6">
        <v>0</v>
      </c>
      <c r="E11" s="6">
        <v>0</v>
      </c>
      <c r="F11" s="6">
        <f t="shared" si="0"/>
        <v>0</v>
      </c>
    </row>
    <row r="12" spans="1:8" ht="12.75">
      <c r="A12" s="39" t="s">
        <v>16</v>
      </c>
      <c r="B12" s="6">
        <v>-21041.137843620992</v>
      </c>
      <c r="C12" s="6">
        <v>-86783.15174518758</v>
      </c>
      <c r="D12" s="6">
        <v>0</v>
      </c>
      <c r="E12" s="6">
        <v>-1274.6615052431407</v>
      </c>
      <c r="F12" s="6">
        <f t="shared" si="0"/>
        <v>-109098.95109405172</v>
      </c>
      <c r="H12" s="7" t="s">
        <v>17</v>
      </c>
    </row>
    <row r="13" spans="1:9" ht="12.75">
      <c r="A13" s="39" t="s">
        <v>18</v>
      </c>
      <c r="B13" s="6">
        <v>2603.6334045605618</v>
      </c>
      <c r="C13" s="6">
        <v>1210.5024808186645</v>
      </c>
      <c r="D13" s="6">
        <v>0</v>
      </c>
      <c r="E13" s="6">
        <v>356.7938511033026</v>
      </c>
      <c r="F13" s="6">
        <f t="shared" si="0"/>
        <v>4170.929736482529</v>
      </c>
      <c r="H13" s="7" t="s">
        <v>19</v>
      </c>
      <c r="I13" s="8">
        <v>0</v>
      </c>
    </row>
    <row r="14" spans="1:9" ht="12.75">
      <c r="A14" s="39" t="s">
        <v>20</v>
      </c>
      <c r="B14" s="6">
        <v>0</v>
      </c>
      <c r="C14" s="6">
        <v>0</v>
      </c>
      <c r="D14" s="6">
        <v>0</v>
      </c>
      <c r="E14" s="6">
        <v>0</v>
      </c>
      <c r="F14" s="6">
        <f t="shared" si="0"/>
        <v>0</v>
      </c>
      <c r="H14" s="7" t="s">
        <v>21</v>
      </c>
      <c r="I14" s="8">
        <v>15185144.999999832</v>
      </c>
    </row>
    <row r="15" spans="1:9" ht="12.75">
      <c r="A15" s="39" t="s">
        <v>22</v>
      </c>
      <c r="B15" s="6">
        <v>-27266.294163685176</v>
      </c>
      <c r="C15" s="6">
        <v>-33238.611684083706</v>
      </c>
      <c r="D15" s="6">
        <v>0</v>
      </c>
      <c r="E15" s="6">
        <v>0</v>
      </c>
      <c r="F15" s="6">
        <f t="shared" si="0"/>
        <v>-60504.90584776888</v>
      </c>
      <c r="H15" s="7" t="s">
        <v>23</v>
      </c>
      <c r="I15" s="8">
        <v>5592269.399999945</v>
      </c>
    </row>
    <row r="16" spans="1:6" ht="12.75">
      <c r="A16" s="39" t="s">
        <v>24</v>
      </c>
      <c r="B16" s="6">
        <v>37640.975670458516</v>
      </c>
      <c r="C16" s="6">
        <v>18620.538241709233</v>
      </c>
      <c r="D16" s="6">
        <v>0</v>
      </c>
      <c r="E16" s="6">
        <v>2610.762820039992</v>
      </c>
      <c r="F16" s="6">
        <f t="shared" si="0"/>
        <v>58872.27673220774</v>
      </c>
    </row>
    <row r="17" spans="1:8" ht="12.75">
      <c r="A17" s="39" t="s">
        <v>25</v>
      </c>
      <c r="B17" s="6">
        <v>-1152.4430990224937</v>
      </c>
      <c r="C17" s="6">
        <v>-28.940196448778806</v>
      </c>
      <c r="D17" s="6">
        <v>0</v>
      </c>
      <c r="E17" s="6">
        <v>0</v>
      </c>
      <c r="F17" s="6">
        <f t="shared" si="0"/>
        <v>-1181.3832954712725</v>
      </c>
      <c r="H17" s="7" t="s">
        <v>26</v>
      </c>
    </row>
    <row r="18" spans="1:9" ht="12.75">
      <c r="A18" s="39" t="s">
        <v>27</v>
      </c>
      <c r="B18" s="6">
        <v>124.57256427168977</v>
      </c>
      <c r="C18" s="6">
        <v>29.03728398605108</v>
      </c>
      <c r="D18" s="6">
        <v>0</v>
      </c>
      <c r="E18" s="6">
        <v>0</v>
      </c>
      <c r="F18" s="6">
        <f t="shared" si="0"/>
        <v>153.60984825774085</v>
      </c>
      <c r="H18" s="7" t="s">
        <v>28</v>
      </c>
      <c r="I18" s="8">
        <v>5160590573.234865</v>
      </c>
    </row>
    <row r="19" spans="1:9" ht="12.75">
      <c r="A19" s="39" t="s">
        <v>29</v>
      </c>
      <c r="B19" s="6">
        <v>-17701.361725025577</v>
      </c>
      <c r="C19" s="6">
        <v>-54646.24740868481</v>
      </c>
      <c r="D19" s="6">
        <v>0</v>
      </c>
      <c r="E19" s="6">
        <v>-4644.861816801364</v>
      </c>
      <c r="F19" s="6">
        <f t="shared" si="0"/>
        <v>-76992.47095051175</v>
      </c>
      <c r="H19" s="7" t="s">
        <v>30</v>
      </c>
      <c r="I19" s="8">
        <v>135157780.9999999</v>
      </c>
    </row>
    <row r="20" spans="1:9" ht="12.75">
      <c r="A20" s="39" t="s">
        <v>31</v>
      </c>
      <c r="B20" s="6">
        <v>9926.301147014543</v>
      </c>
      <c r="C20" s="6">
        <v>24572.05740654026</v>
      </c>
      <c r="D20" s="6">
        <v>0</v>
      </c>
      <c r="E20" s="6">
        <v>1237.4728872173655</v>
      </c>
      <c r="F20" s="6">
        <f t="shared" si="0"/>
        <v>35735.83144077217</v>
      </c>
      <c r="H20" s="7" t="s">
        <v>32</v>
      </c>
      <c r="I20" s="8" t="s">
        <v>0</v>
      </c>
    </row>
    <row r="21" spans="1:9" ht="12.75">
      <c r="A21" s="39" t="s">
        <v>33</v>
      </c>
      <c r="B21" s="6">
        <v>-6260.739713617979</v>
      </c>
      <c r="C21" s="6">
        <v>-2999.0743322347917</v>
      </c>
      <c r="D21" s="6">
        <v>0</v>
      </c>
      <c r="E21" s="6">
        <v>0</v>
      </c>
      <c r="F21" s="6">
        <f t="shared" si="0"/>
        <v>-9259.81404585277</v>
      </c>
      <c r="H21" s="7" t="s">
        <v>34</v>
      </c>
      <c r="I21" s="8">
        <v>0</v>
      </c>
    </row>
    <row r="22" spans="1:9" ht="12.75">
      <c r="A22" s="39" t="s">
        <v>35</v>
      </c>
      <c r="B22" s="6">
        <v>2230.810158413311</v>
      </c>
      <c r="C22" s="6">
        <v>1498.3677369395446</v>
      </c>
      <c r="D22" s="6">
        <v>0</v>
      </c>
      <c r="E22" s="6">
        <v>0</v>
      </c>
      <c r="F22" s="6">
        <f aca="true" t="shared" si="1" ref="F22:F37">SUM(B22:E22)</f>
        <v>3729.1778953528556</v>
      </c>
      <c r="H22" s="7" t="s">
        <v>36</v>
      </c>
      <c r="I22" s="8" t="s">
        <v>0</v>
      </c>
    </row>
    <row r="23" spans="1:9" ht="12.75">
      <c r="A23" s="39" t="s">
        <v>37</v>
      </c>
      <c r="B23" s="6">
        <v>-15649.985876085819</v>
      </c>
      <c r="C23" s="6">
        <v>-5207.293358137424</v>
      </c>
      <c r="D23" s="6">
        <v>0</v>
      </c>
      <c r="E23" s="6">
        <v>0</v>
      </c>
      <c r="F23" s="6">
        <f t="shared" si="1"/>
        <v>-20857.279234223242</v>
      </c>
      <c r="H23" s="7" t="s">
        <v>38</v>
      </c>
      <c r="I23" s="8">
        <v>49786580.99999949</v>
      </c>
    </row>
    <row r="24" spans="1:6" ht="12.75">
      <c r="A24" s="39" t="s">
        <v>39</v>
      </c>
      <c r="B24" s="6">
        <v>0</v>
      </c>
      <c r="C24" s="6">
        <v>0</v>
      </c>
      <c r="D24" s="6">
        <v>0</v>
      </c>
      <c r="E24" s="6">
        <v>0</v>
      </c>
      <c r="F24" s="6">
        <f t="shared" si="1"/>
        <v>0</v>
      </c>
    </row>
    <row r="25" spans="1:9" ht="12.75">
      <c r="A25" s="39" t="s">
        <v>40</v>
      </c>
      <c r="B25" s="6">
        <v>-2576.759785844566</v>
      </c>
      <c r="C25" s="6">
        <v>-17817.65569064344</v>
      </c>
      <c r="D25" s="6">
        <v>0</v>
      </c>
      <c r="E25" s="6">
        <v>-647.3460213213211</v>
      </c>
      <c r="F25" s="6">
        <f t="shared" si="1"/>
        <v>-21041.76149780933</v>
      </c>
      <c r="H25" s="7" t="s">
        <v>41</v>
      </c>
      <c r="I25" s="8">
        <f>SUM(I10:I15)-SUM(I18:I23)</f>
        <v>-1683947.5999975204</v>
      </c>
    </row>
    <row r="26" spans="1:9" ht="12.75">
      <c r="A26" s="39" t="s">
        <v>42</v>
      </c>
      <c r="B26" s="6">
        <v>-7246.751254568342</v>
      </c>
      <c r="C26" s="6">
        <v>-9238.093970216054</v>
      </c>
      <c r="D26" s="6">
        <v>0</v>
      </c>
      <c r="E26" s="6">
        <v>0</v>
      </c>
      <c r="F26" s="6">
        <f t="shared" si="1"/>
        <v>-16484.845224784396</v>
      </c>
      <c r="H26" s="7" t="s">
        <v>43</v>
      </c>
      <c r="I26" s="8">
        <f>+F60</f>
        <v>-1683947.5999997223</v>
      </c>
    </row>
    <row r="27" spans="1:6" ht="12.75">
      <c r="A27" s="39" t="s">
        <v>44</v>
      </c>
      <c r="B27" s="6">
        <v>-14322.808569709305</v>
      </c>
      <c r="C27" s="6">
        <v>-4635.578553859785</v>
      </c>
      <c r="D27" s="6">
        <v>0</v>
      </c>
      <c r="E27" s="6">
        <v>0</v>
      </c>
      <c r="F27" s="6">
        <f t="shared" si="1"/>
        <v>-18958.38712356909</v>
      </c>
    </row>
    <row r="28" spans="1:6" ht="12.75">
      <c r="A28" s="39" t="s">
        <v>45</v>
      </c>
      <c r="B28" s="6">
        <v>-26461.011235147424</v>
      </c>
      <c r="C28" s="6">
        <v>-217172.07014082186</v>
      </c>
      <c r="D28" s="6">
        <v>0</v>
      </c>
      <c r="E28" s="6">
        <v>-117074.27452618093</v>
      </c>
      <c r="F28" s="6">
        <f t="shared" si="1"/>
        <v>-360707.3559021502</v>
      </c>
    </row>
    <row r="29" spans="1:6" ht="12.75">
      <c r="A29" s="39" t="s">
        <v>46</v>
      </c>
      <c r="B29" s="6">
        <v>-6674.886932001653</v>
      </c>
      <c r="C29" s="6">
        <v>-6448.9923217006</v>
      </c>
      <c r="D29" s="6">
        <v>0</v>
      </c>
      <c r="E29" s="6">
        <v>-6973.808847537628</v>
      </c>
      <c r="F29" s="6">
        <f t="shared" si="1"/>
        <v>-20097.68810123988</v>
      </c>
    </row>
    <row r="30" spans="1:6" ht="12.75">
      <c r="A30" s="39" t="s">
        <v>47</v>
      </c>
      <c r="B30" s="6">
        <v>2993.3474151544506</v>
      </c>
      <c r="C30" s="6">
        <v>2681.2566738868336</v>
      </c>
      <c r="D30" s="6">
        <v>0</v>
      </c>
      <c r="E30" s="6">
        <v>0</v>
      </c>
      <c r="F30" s="6">
        <f t="shared" si="1"/>
        <v>5674.604089041284</v>
      </c>
    </row>
    <row r="31" spans="1:6" ht="12.75">
      <c r="A31" s="39" t="s">
        <v>48</v>
      </c>
      <c r="B31" s="6">
        <v>6425.136112342589</v>
      </c>
      <c r="C31" s="6">
        <v>4218.748849669821</v>
      </c>
      <c r="D31" s="6">
        <v>0</v>
      </c>
      <c r="E31" s="6">
        <v>0</v>
      </c>
      <c r="F31" s="6">
        <f t="shared" si="1"/>
        <v>10643.88496201241</v>
      </c>
    </row>
    <row r="32" spans="1:6" ht="12.75">
      <c r="A32" s="39" t="s">
        <v>49</v>
      </c>
      <c r="B32" s="6">
        <v>-6600.140777791123</v>
      </c>
      <c r="C32" s="6">
        <v>-2468.9553780791175</v>
      </c>
      <c r="D32" s="6">
        <v>0</v>
      </c>
      <c r="E32" s="6">
        <v>0</v>
      </c>
      <c r="F32" s="6">
        <f t="shared" si="1"/>
        <v>-9069.09615587024</v>
      </c>
    </row>
    <row r="33" spans="1:6" ht="12.75">
      <c r="A33" s="39" t="s">
        <v>50</v>
      </c>
      <c r="B33" s="6">
        <v>-2277.4255226904934</v>
      </c>
      <c r="C33" s="6">
        <v>-6549.358942385821</v>
      </c>
      <c r="D33" s="6">
        <v>0</v>
      </c>
      <c r="E33" s="6">
        <v>0</v>
      </c>
      <c r="F33" s="6">
        <f t="shared" si="1"/>
        <v>-8826.784465076315</v>
      </c>
    </row>
    <row r="34" spans="1:6" ht="12.75">
      <c r="A34" s="39" t="s">
        <v>51</v>
      </c>
      <c r="B34" s="6">
        <v>-49.11415633629076</v>
      </c>
      <c r="C34" s="6">
        <v>-26.41838418615953</v>
      </c>
      <c r="D34" s="6">
        <v>0</v>
      </c>
      <c r="E34" s="6">
        <v>0</v>
      </c>
      <c r="F34" s="6">
        <f t="shared" si="1"/>
        <v>-75.53254052245029</v>
      </c>
    </row>
    <row r="35" spans="1:6" ht="12.75">
      <c r="A35" s="39" t="s">
        <v>52</v>
      </c>
      <c r="B35" s="6">
        <v>-8232.526078314331</v>
      </c>
      <c r="C35" s="6">
        <v>-36878.46373784117</v>
      </c>
      <c r="D35" s="6">
        <v>0</v>
      </c>
      <c r="E35" s="6">
        <v>0</v>
      </c>
      <c r="F35" s="6">
        <f t="shared" si="1"/>
        <v>-45110.9898161555</v>
      </c>
    </row>
    <row r="36" spans="1:6" ht="12.75">
      <c r="A36" s="39" t="s">
        <v>53</v>
      </c>
      <c r="B36" s="6">
        <v>-52287.76856993185</v>
      </c>
      <c r="C36" s="6">
        <v>-284072.93877197336</v>
      </c>
      <c r="D36" s="6">
        <v>0</v>
      </c>
      <c r="E36" s="6">
        <v>-16047.535899358627</v>
      </c>
      <c r="F36" s="6">
        <f t="shared" si="1"/>
        <v>-352408.24324126384</v>
      </c>
    </row>
    <row r="37" spans="1:6" ht="12.75">
      <c r="A37" s="39" t="s">
        <v>54</v>
      </c>
      <c r="B37" s="6">
        <v>989.5742658188246</v>
      </c>
      <c r="C37" s="6">
        <v>1200.6722466647043</v>
      </c>
      <c r="D37" s="6">
        <v>0</v>
      </c>
      <c r="E37" s="6">
        <v>0</v>
      </c>
      <c r="F37" s="6">
        <f t="shared" si="1"/>
        <v>2190.246512483529</v>
      </c>
    </row>
    <row r="38" spans="1:6" ht="12.75">
      <c r="A38" s="39" t="s">
        <v>55</v>
      </c>
      <c r="B38" s="6">
        <v>-100305.65062871599</v>
      </c>
      <c r="C38" s="6">
        <v>-267966.4683264047</v>
      </c>
      <c r="D38" s="6">
        <v>0</v>
      </c>
      <c r="E38" s="6">
        <v>-9735.947545473522</v>
      </c>
      <c r="F38" s="6">
        <f aca="true" t="shared" si="2" ref="F38:F53">SUM(B38:E38)</f>
        <v>-378008.0665005942</v>
      </c>
    </row>
    <row r="39" spans="1:6" ht="12.75">
      <c r="A39" s="39" t="s">
        <v>56</v>
      </c>
      <c r="B39" s="6">
        <v>-11400.80057927972</v>
      </c>
      <c r="C39" s="6">
        <v>-11184.984964110568</v>
      </c>
      <c r="D39" s="6">
        <v>0</v>
      </c>
      <c r="E39" s="6">
        <v>-653.1422623073959</v>
      </c>
      <c r="F39" s="6">
        <f t="shared" si="2"/>
        <v>-23238.927805697684</v>
      </c>
    </row>
    <row r="40" spans="1:6" ht="12.75">
      <c r="A40" s="39" t="s">
        <v>57</v>
      </c>
      <c r="B40" s="6">
        <v>4420.792723930674</v>
      </c>
      <c r="C40" s="6">
        <v>352.94149213508535</v>
      </c>
      <c r="D40" s="6">
        <v>0</v>
      </c>
      <c r="E40" s="6">
        <v>0</v>
      </c>
      <c r="F40" s="6">
        <f t="shared" si="2"/>
        <v>4773.734216065759</v>
      </c>
    </row>
    <row r="41" spans="1:6" ht="12.75">
      <c r="A41" s="39" t="s">
        <v>58</v>
      </c>
      <c r="B41" s="6">
        <v>-26024.02021034248</v>
      </c>
      <c r="C41" s="6">
        <v>-33769.60453321831</v>
      </c>
      <c r="D41" s="6">
        <v>0</v>
      </c>
      <c r="E41" s="6">
        <v>-5995.797638079763</v>
      </c>
      <c r="F41" s="6">
        <f t="shared" si="2"/>
        <v>-65789.42238164056</v>
      </c>
    </row>
    <row r="42" spans="1:6" ht="12.75">
      <c r="A42" s="39" t="s">
        <v>59</v>
      </c>
      <c r="B42" s="6">
        <v>-4724.716473748413</v>
      </c>
      <c r="C42" s="6">
        <v>-1977.3000745399913</v>
      </c>
      <c r="D42" s="6">
        <v>0</v>
      </c>
      <c r="E42" s="6">
        <v>0</v>
      </c>
      <c r="F42" s="6">
        <f t="shared" si="2"/>
        <v>-6702.016548288404</v>
      </c>
    </row>
    <row r="43" spans="1:6" ht="12.75">
      <c r="A43" s="39" t="s">
        <v>60</v>
      </c>
      <c r="B43" s="6">
        <v>-1420.818192587838</v>
      </c>
      <c r="C43" s="6">
        <v>-9232.752258740686</v>
      </c>
      <c r="D43" s="6">
        <v>0</v>
      </c>
      <c r="E43" s="6">
        <v>0</v>
      </c>
      <c r="F43" s="6">
        <f t="shared" si="2"/>
        <v>-10653.570451328524</v>
      </c>
    </row>
    <row r="44" spans="1:6" ht="12.75">
      <c r="A44" s="39" t="s">
        <v>61</v>
      </c>
      <c r="B44" s="6">
        <v>-43797.73488362203</v>
      </c>
      <c r="C44" s="6">
        <v>-24750.62538596359</v>
      </c>
      <c r="D44" s="6">
        <v>0</v>
      </c>
      <c r="E44" s="6">
        <v>-7248.560791654396</v>
      </c>
      <c r="F44" s="6">
        <f t="shared" si="2"/>
        <v>-75796.92106124002</v>
      </c>
    </row>
    <row r="45" spans="1:6" ht="12.75">
      <c r="A45" s="39" t="s">
        <v>62</v>
      </c>
      <c r="B45" s="6">
        <v>-63.17546009545572</v>
      </c>
      <c r="C45" s="6">
        <v>-165.28609440481023</v>
      </c>
      <c r="D45" s="6">
        <v>0</v>
      </c>
      <c r="E45" s="6">
        <v>0</v>
      </c>
      <c r="F45" s="6">
        <f t="shared" si="2"/>
        <v>-228.46155450026595</v>
      </c>
    </row>
    <row r="46" spans="1:6" ht="12.75">
      <c r="A46" s="39" t="s">
        <v>63</v>
      </c>
      <c r="B46" s="6">
        <v>-1285.2445418910356</v>
      </c>
      <c r="C46" s="6">
        <v>-536.3410124409711</v>
      </c>
      <c r="D46" s="6">
        <v>0</v>
      </c>
      <c r="E46" s="6">
        <v>0</v>
      </c>
      <c r="F46" s="6">
        <f t="shared" si="2"/>
        <v>-1821.5855543320067</v>
      </c>
    </row>
    <row r="47" spans="1:6" ht="12.75">
      <c r="A47" s="39" t="s">
        <v>64</v>
      </c>
      <c r="B47" s="6">
        <v>-8531.546128802438</v>
      </c>
      <c r="C47" s="6">
        <v>-5482.02120318517</v>
      </c>
      <c r="D47" s="6">
        <v>0</v>
      </c>
      <c r="E47" s="6">
        <v>0</v>
      </c>
      <c r="F47" s="6">
        <f t="shared" si="2"/>
        <v>-14013.567331987608</v>
      </c>
    </row>
    <row r="48" spans="1:6" ht="12.75">
      <c r="A48" s="39" t="s">
        <v>65</v>
      </c>
      <c r="B48" s="6">
        <v>-78.78828033912578</v>
      </c>
      <c r="C48" s="6">
        <v>-7.40156442560874</v>
      </c>
      <c r="D48" s="6">
        <v>0</v>
      </c>
      <c r="E48" s="6">
        <v>0</v>
      </c>
      <c r="F48" s="6">
        <f t="shared" si="2"/>
        <v>-86.18984476473452</v>
      </c>
    </row>
    <row r="49" spans="1:6" ht="12.75">
      <c r="A49" s="39" t="s">
        <v>66</v>
      </c>
      <c r="B49" s="6">
        <v>-9651.437784341222</v>
      </c>
      <c r="C49" s="6">
        <v>-1977.5715183477441</v>
      </c>
      <c r="D49" s="6">
        <v>0</v>
      </c>
      <c r="E49" s="6">
        <v>0</v>
      </c>
      <c r="F49" s="6">
        <f t="shared" si="2"/>
        <v>-11629.009302688966</v>
      </c>
    </row>
    <row r="50" spans="1:6" ht="12.75">
      <c r="A50" s="39" t="s">
        <v>67</v>
      </c>
      <c r="B50" s="6">
        <v>-26712.181178811355</v>
      </c>
      <c r="C50" s="6">
        <v>-8225.825669608632</v>
      </c>
      <c r="D50" s="6">
        <v>0</v>
      </c>
      <c r="E50" s="6">
        <v>-4163.158946270618</v>
      </c>
      <c r="F50" s="6">
        <f t="shared" si="2"/>
        <v>-39101.165794690605</v>
      </c>
    </row>
    <row r="51" spans="1:6" ht="12.75">
      <c r="A51" s="39" t="s">
        <v>68</v>
      </c>
      <c r="B51" s="6">
        <v>1869.4987542381132</v>
      </c>
      <c r="C51" s="6">
        <v>868.9788265372408</v>
      </c>
      <c r="D51" s="6">
        <v>0</v>
      </c>
      <c r="E51" s="6">
        <v>3019.53081119078</v>
      </c>
      <c r="F51" s="6">
        <f t="shared" si="2"/>
        <v>5758.008391966134</v>
      </c>
    </row>
    <row r="52" spans="1:6" ht="12.75">
      <c r="A52" s="39" t="s">
        <v>69</v>
      </c>
      <c r="B52" s="6">
        <v>-1240.44328968202</v>
      </c>
      <c r="C52" s="6">
        <v>-16038.096121501003</v>
      </c>
      <c r="D52" s="6">
        <v>0</v>
      </c>
      <c r="E52" s="6">
        <v>-3923.8106835996878</v>
      </c>
      <c r="F52" s="6">
        <f t="shared" si="2"/>
        <v>-21202.350094782712</v>
      </c>
    </row>
    <row r="53" spans="1:6" ht="12.75">
      <c r="A53" s="39" t="s">
        <v>70</v>
      </c>
      <c r="B53" s="6">
        <v>-4136.170269663096</v>
      </c>
      <c r="C53" s="6">
        <v>-3599.0127393976145</v>
      </c>
      <c r="D53" s="6">
        <v>0</v>
      </c>
      <c r="E53" s="6">
        <v>0</v>
      </c>
      <c r="F53" s="6">
        <f t="shared" si="2"/>
        <v>-7735.183009060711</v>
      </c>
    </row>
    <row r="54" spans="1:6" ht="12.75">
      <c r="A54" s="39" t="s">
        <v>71</v>
      </c>
      <c r="B54" s="6">
        <v>-3392.8611361212243</v>
      </c>
      <c r="C54" s="6">
        <v>-19494.177918041707</v>
      </c>
      <c r="D54" s="6">
        <v>0</v>
      </c>
      <c r="E54" s="6">
        <v>-499.5638060192923</v>
      </c>
      <c r="F54" s="6">
        <f>SUM(B54:E54)</f>
        <v>-23386.602860182225</v>
      </c>
    </row>
    <row r="55" spans="1:6" ht="12.75">
      <c r="A55" s="39" t="s">
        <v>72</v>
      </c>
      <c r="B55" s="6">
        <v>-3413.327772311095</v>
      </c>
      <c r="C55" s="6">
        <v>-719.3581751209567</v>
      </c>
      <c r="D55" s="6">
        <v>0</v>
      </c>
      <c r="E55" s="6">
        <v>0</v>
      </c>
      <c r="F55" s="6">
        <f>SUM(B55:E55)</f>
        <v>-4132.685947432052</v>
      </c>
    </row>
    <row r="56" spans="1:6" ht="12.75">
      <c r="A56" s="39" t="s">
        <v>73</v>
      </c>
      <c r="B56" s="6">
        <v>-3171.0854673597205</v>
      </c>
      <c r="C56" s="6">
        <v>-1616.313590887832</v>
      </c>
      <c r="D56" s="6">
        <v>0</v>
      </c>
      <c r="E56" s="6">
        <v>0</v>
      </c>
      <c r="F56" s="6">
        <f>SUM(B56:E56)</f>
        <v>-4787.399058247553</v>
      </c>
    </row>
    <row r="57" spans="1:6" ht="12.75">
      <c r="A57" s="39" t="s">
        <v>74</v>
      </c>
      <c r="B57" s="6">
        <v>-4488.981989767461</v>
      </c>
      <c r="C57" s="6">
        <v>-59.411948477243186</v>
      </c>
      <c r="D57" s="6">
        <v>0</v>
      </c>
      <c r="E57" s="6">
        <v>0</v>
      </c>
      <c r="F57" s="6">
        <f>SUM(B57:E57)</f>
        <v>-4548.393938244704</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-388119.5817615401</v>
      </c>
      <c r="C60" s="6">
        <f>SUM(C6:C58)</f>
        <v>-1123638.6151809157</v>
      </c>
      <c r="D60" s="6">
        <f>SUM(D6:D58)</f>
        <v>0</v>
      </c>
      <c r="E60" s="6">
        <f>SUM(E6:E58)</f>
        <v>-172189.40305726617</v>
      </c>
      <c r="F60" s="6">
        <f>SUM(F6:F58)</f>
        <v>-1683947.5999997223</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Italic"Mutual Benefit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2.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15.625" style="7" bestFit="1" customWidth="1"/>
    <col min="2" max="3" width="12.125" style="7" bestFit="1" customWidth="1"/>
    <col min="4" max="4" width="11.50390625" style="7" bestFit="1" customWidth="1"/>
    <col min="5" max="5" width="14.50390625" style="7" bestFit="1" customWidth="1"/>
    <col min="6" max="6" width="12.125" style="7" bestFit="1" customWidth="1"/>
    <col min="7" max="7" width="2.625" style="7" customWidth="1"/>
    <col min="8" max="8" width="28.125" style="7" bestFit="1" customWidth="1"/>
    <col min="9" max="9" width="13.375" style="8" bestFit="1" customWidth="1"/>
    <col min="10" max="16384" width="10.625" style="7" customWidth="1"/>
  </cols>
  <sheetData>
    <row r="1" spans="1:6" ht="12.75">
      <c r="A1" s="130" t="s">
        <v>122</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17237.571551398338</v>
      </c>
      <c r="C6" s="6">
        <v>20628.756928301736</v>
      </c>
      <c r="D6" s="6">
        <v>-1763.72868664006</v>
      </c>
      <c r="E6" s="6">
        <v>0</v>
      </c>
      <c r="F6" s="6">
        <f aca="true" t="shared" si="0" ref="F6:F21">SUM(B6:E6)</f>
        <v>36102.59979306001</v>
      </c>
      <c r="H6" s="7" t="s">
        <v>8</v>
      </c>
      <c r="I6" s="8" t="s">
        <v>0</v>
      </c>
    </row>
    <row r="7" spans="1:6" ht="12" customHeight="1">
      <c r="A7" s="39" t="s">
        <v>9</v>
      </c>
      <c r="B7" s="6">
        <v>8556.727390246724</v>
      </c>
      <c r="C7" s="6">
        <v>39824.98337115995</v>
      </c>
      <c r="D7" s="6">
        <v>0</v>
      </c>
      <c r="E7" s="6">
        <v>0</v>
      </c>
      <c r="F7" s="6">
        <f t="shared" si="0"/>
        <v>48381.71076140668</v>
      </c>
    </row>
    <row r="8" spans="1:9" ht="12.75">
      <c r="A8" s="39" t="s">
        <v>10</v>
      </c>
      <c r="B8" s="6">
        <v>117037.07947040451</v>
      </c>
      <c r="C8" s="6">
        <v>252781.0268204935</v>
      </c>
      <c r="D8" s="6">
        <v>6391.370227365167</v>
      </c>
      <c r="E8" s="6">
        <v>0</v>
      </c>
      <c r="F8" s="6">
        <f t="shared" si="0"/>
        <v>376209.4765182632</v>
      </c>
      <c r="H8" s="7" t="s">
        <v>0</v>
      </c>
      <c r="I8" s="8" t="s">
        <v>0</v>
      </c>
    </row>
    <row r="9" spans="1:9" ht="12.75">
      <c r="A9" s="39" t="s">
        <v>11</v>
      </c>
      <c r="B9" s="6">
        <v>38212.985012968245</v>
      </c>
      <c r="C9" s="6">
        <v>44425.33288275778</v>
      </c>
      <c r="D9" s="6">
        <v>-171228.49413393473</v>
      </c>
      <c r="E9" s="6">
        <v>0</v>
      </c>
      <c r="F9" s="6">
        <f t="shared" si="0"/>
        <v>-88590.1762382087</v>
      </c>
      <c r="H9" s="7" t="s">
        <v>0</v>
      </c>
      <c r="I9" s="8" t="s">
        <v>0</v>
      </c>
    </row>
    <row r="10" spans="1:9" ht="12.75">
      <c r="A10" s="39" t="s">
        <v>12</v>
      </c>
      <c r="B10" s="6">
        <v>117619.95612514182</v>
      </c>
      <c r="C10" s="6">
        <v>404064.53649034305</v>
      </c>
      <c r="D10" s="6">
        <v>0</v>
      </c>
      <c r="E10" s="6">
        <v>0</v>
      </c>
      <c r="F10" s="6">
        <f t="shared" si="0"/>
        <v>521684.49261548487</v>
      </c>
      <c r="H10" s="7" t="s">
        <v>13</v>
      </c>
      <c r="I10" s="8">
        <v>250904755.2399999</v>
      </c>
    </row>
    <row r="11" spans="1:6" ht="12.75">
      <c r="A11" s="39" t="s">
        <v>15</v>
      </c>
      <c r="B11" s="6">
        <v>0</v>
      </c>
      <c r="C11" s="6">
        <v>0</v>
      </c>
      <c r="D11" s="6">
        <v>0</v>
      </c>
      <c r="E11" s="6">
        <v>0</v>
      </c>
      <c r="F11" s="6">
        <f t="shared" si="0"/>
        <v>0</v>
      </c>
    </row>
    <row r="12" spans="1:8" ht="12.75">
      <c r="A12" s="39" t="s">
        <v>16</v>
      </c>
      <c r="B12" s="6">
        <v>6249.273854894847</v>
      </c>
      <c r="C12" s="6">
        <v>9354.627012472665</v>
      </c>
      <c r="D12" s="6">
        <v>0</v>
      </c>
      <c r="E12" s="6">
        <v>0</v>
      </c>
      <c r="F12" s="6">
        <f t="shared" si="0"/>
        <v>15603.900867367513</v>
      </c>
      <c r="H12" s="7" t="s">
        <v>17</v>
      </c>
    </row>
    <row r="13" spans="1:9" ht="12.75">
      <c r="A13" s="39" t="s">
        <v>18</v>
      </c>
      <c r="B13" s="6">
        <v>16645.03520491487</v>
      </c>
      <c r="C13" s="6">
        <v>36279.57353015874</v>
      </c>
      <c r="D13" s="6">
        <v>-404.79380954763394</v>
      </c>
      <c r="E13" s="6">
        <v>0</v>
      </c>
      <c r="F13" s="6">
        <f t="shared" si="0"/>
        <v>52519.81492552598</v>
      </c>
      <c r="H13" s="7" t="s">
        <v>19</v>
      </c>
      <c r="I13" s="8">
        <v>0</v>
      </c>
    </row>
    <row r="14" spans="1:9" ht="12.75">
      <c r="A14" s="39" t="s">
        <v>20</v>
      </c>
      <c r="B14" s="6">
        <v>0</v>
      </c>
      <c r="C14" s="6">
        <v>0</v>
      </c>
      <c r="D14" s="6">
        <v>0</v>
      </c>
      <c r="E14" s="6">
        <v>0</v>
      </c>
      <c r="F14" s="6">
        <f t="shared" si="0"/>
        <v>0</v>
      </c>
      <c r="H14" s="7" t="s">
        <v>21</v>
      </c>
      <c r="I14" s="8">
        <v>0</v>
      </c>
    </row>
    <row r="15" spans="1:9" ht="12.75">
      <c r="A15" s="39" t="s">
        <v>22</v>
      </c>
      <c r="B15" s="6">
        <v>486633.68058870244</v>
      </c>
      <c r="C15" s="6">
        <v>1191299.5239171693</v>
      </c>
      <c r="D15" s="6">
        <v>30808.45096670762</v>
      </c>
      <c r="E15" s="6">
        <v>14932.919334792517</v>
      </c>
      <c r="F15" s="6">
        <f t="shared" si="0"/>
        <v>1723674.574807372</v>
      </c>
      <c r="H15" s="7" t="s">
        <v>23</v>
      </c>
      <c r="I15" s="8">
        <v>1487995.83</v>
      </c>
    </row>
    <row r="16" spans="1:6" ht="12.75">
      <c r="A16" s="39" t="s">
        <v>24</v>
      </c>
      <c r="B16" s="6">
        <v>196749.20038717898</v>
      </c>
      <c r="C16" s="6">
        <v>422220.0128789989</v>
      </c>
      <c r="D16" s="6">
        <v>466.2643620053775</v>
      </c>
      <c r="E16" s="6">
        <v>0</v>
      </c>
      <c r="F16" s="6">
        <f t="shared" si="0"/>
        <v>619435.4776281832</v>
      </c>
    </row>
    <row r="17" spans="1:8" ht="12.75">
      <c r="A17" s="39" t="s">
        <v>25</v>
      </c>
      <c r="B17" s="6">
        <v>0</v>
      </c>
      <c r="C17" s="6">
        <v>0</v>
      </c>
      <c r="D17" s="6">
        <v>0</v>
      </c>
      <c r="E17" s="6">
        <v>0</v>
      </c>
      <c r="F17" s="6">
        <f t="shared" si="0"/>
        <v>0</v>
      </c>
      <c r="H17" s="7" t="s">
        <v>26</v>
      </c>
    </row>
    <row r="18" spans="1:9" ht="12.75">
      <c r="A18" s="39" t="s">
        <v>27</v>
      </c>
      <c r="B18" s="6">
        <v>9062.460540767537</v>
      </c>
      <c r="C18" s="6">
        <v>23195.088620298236</v>
      </c>
      <c r="D18" s="6">
        <v>0</v>
      </c>
      <c r="E18" s="6">
        <v>0</v>
      </c>
      <c r="F18" s="6">
        <f t="shared" si="0"/>
        <v>32257.549161065774</v>
      </c>
      <c r="H18" s="7" t="s">
        <v>28</v>
      </c>
      <c r="I18" s="8">
        <v>121248273.15500002</v>
      </c>
    </row>
    <row r="19" spans="1:9" ht="12.75">
      <c r="A19" s="39" t="s">
        <v>29</v>
      </c>
      <c r="B19" s="6">
        <v>144993.18424126273</v>
      </c>
      <c r="C19" s="6">
        <v>808453.7524373939</v>
      </c>
      <c r="D19" s="6">
        <v>6363.1824325287325</v>
      </c>
      <c r="E19" s="6">
        <v>0</v>
      </c>
      <c r="F19" s="6">
        <f t="shared" si="0"/>
        <v>959810.1191111853</v>
      </c>
      <c r="H19" s="7" t="s">
        <v>30</v>
      </c>
      <c r="I19" s="8">
        <v>2469</v>
      </c>
    </row>
    <row r="20" spans="1:9" ht="12.75">
      <c r="A20" s="39" t="s">
        <v>31</v>
      </c>
      <c r="B20" s="6">
        <v>3620661.580221806</v>
      </c>
      <c r="C20" s="6">
        <v>13096833.093221685</v>
      </c>
      <c r="D20" s="6">
        <v>24180.887185938605</v>
      </c>
      <c r="E20" s="6">
        <v>10223812.79011256</v>
      </c>
      <c r="F20" s="6">
        <f t="shared" si="0"/>
        <v>26965488.35074199</v>
      </c>
      <c r="H20" s="7" t="s">
        <v>32</v>
      </c>
      <c r="I20" s="8" t="s">
        <v>0</v>
      </c>
    </row>
    <row r="21" spans="1:9" ht="12.75">
      <c r="A21" s="39" t="s">
        <v>33</v>
      </c>
      <c r="B21" s="6">
        <v>291647.75995687884</v>
      </c>
      <c r="C21" s="6">
        <v>741295.6642532693</v>
      </c>
      <c r="D21" s="6">
        <v>-17131.35400375131</v>
      </c>
      <c r="E21" s="6">
        <v>0</v>
      </c>
      <c r="F21" s="6">
        <f t="shared" si="0"/>
        <v>1015812.0702063969</v>
      </c>
      <c r="H21" s="7" t="s">
        <v>34</v>
      </c>
      <c r="I21" s="8">
        <v>7587731.2299999995</v>
      </c>
    </row>
    <row r="22" spans="1:9" ht="12.75">
      <c r="A22" s="39" t="s">
        <v>35</v>
      </c>
      <c r="B22" s="6">
        <v>282056.5360595714</v>
      </c>
      <c r="C22" s="6">
        <v>417755.0697322027</v>
      </c>
      <c r="D22" s="6">
        <v>-20740.821573416346</v>
      </c>
      <c r="E22" s="6">
        <v>0</v>
      </c>
      <c r="F22" s="6">
        <f aca="true" t="shared" si="1" ref="F22:F37">SUM(B22:E22)</f>
        <v>679070.7842183578</v>
      </c>
      <c r="H22" s="7" t="s">
        <v>36</v>
      </c>
      <c r="I22" s="8" t="s">
        <v>0</v>
      </c>
    </row>
    <row r="23" spans="1:9" ht="12.75">
      <c r="A23" s="39" t="s">
        <v>37</v>
      </c>
      <c r="B23" s="6">
        <v>32537.012406363894</v>
      </c>
      <c r="C23" s="6">
        <v>18972.927115107937</v>
      </c>
      <c r="D23" s="6">
        <v>3568.500050933071</v>
      </c>
      <c r="E23" s="6">
        <v>0</v>
      </c>
      <c r="F23" s="6">
        <f t="shared" si="1"/>
        <v>55078.4395724049</v>
      </c>
      <c r="H23" s="7" t="s">
        <v>38</v>
      </c>
      <c r="I23" s="8">
        <v>78473376.84499998</v>
      </c>
    </row>
    <row r="24" spans="1:6" ht="12.75">
      <c r="A24" s="39" t="s">
        <v>39</v>
      </c>
      <c r="B24" s="6">
        <v>0</v>
      </c>
      <c r="C24" s="6">
        <v>0</v>
      </c>
      <c r="D24" s="6">
        <v>0</v>
      </c>
      <c r="E24" s="6">
        <v>0</v>
      </c>
      <c r="F24" s="6">
        <f t="shared" si="1"/>
        <v>0</v>
      </c>
    </row>
    <row r="25" spans="1:9" ht="12.75">
      <c r="A25" s="39" t="s">
        <v>40</v>
      </c>
      <c r="B25" s="6">
        <v>168855.42760830617</v>
      </c>
      <c r="C25" s="6">
        <v>278468.84887162707</v>
      </c>
      <c r="D25" s="6">
        <v>44.8407433256716</v>
      </c>
      <c r="E25" s="6">
        <v>0</v>
      </c>
      <c r="F25" s="6">
        <f t="shared" si="1"/>
        <v>447369.1172232589</v>
      </c>
      <c r="H25" s="7" t="s">
        <v>41</v>
      </c>
      <c r="I25" s="8">
        <f>SUM(I10:I15)-SUM(I18:I23)</f>
        <v>45080900.839999884</v>
      </c>
    </row>
    <row r="26" spans="1:9" ht="12.75">
      <c r="A26" s="39" t="s">
        <v>42</v>
      </c>
      <c r="B26" s="6">
        <v>148924.15775385266</v>
      </c>
      <c r="C26" s="6">
        <v>178115.44546339771</v>
      </c>
      <c r="D26" s="6">
        <v>-34385.39724461124</v>
      </c>
      <c r="E26" s="6">
        <v>0</v>
      </c>
      <c r="F26" s="6">
        <f t="shared" si="1"/>
        <v>292654.20597263915</v>
      </c>
      <c r="H26" s="7" t="s">
        <v>43</v>
      </c>
      <c r="I26" s="8">
        <f>+F60</f>
        <v>45080900.84000002</v>
      </c>
    </row>
    <row r="27" spans="1:6" ht="12.75">
      <c r="A27" s="39" t="s">
        <v>44</v>
      </c>
      <c r="B27" s="6">
        <v>9829.686129224603</v>
      </c>
      <c r="C27" s="6">
        <v>8590.610081830913</v>
      </c>
      <c r="D27" s="6">
        <v>617.2481019564498</v>
      </c>
      <c r="E27" s="6">
        <v>0</v>
      </c>
      <c r="F27" s="6">
        <f t="shared" si="1"/>
        <v>19037.544313011967</v>
      </c>
    </row>
    <row r="28" spans="1:6" ht="12.75">
      <c r="A28" s="39" t="s">
        <v>45</v>
      </c>
      <c r="B28" s="6">
        <v>1001564.80127641</v>
      </c>
      <c r="C28" s="6">
        <v>1819684.543525748</v>
      </c>
      <c r="D28" s="6">
        <v>3072.2051783746765</v>
      </c>
      <c r="E28" s="6">
        <v>0</v>
      </c>
      <c r="F28" s="6">
        <f t="shared" si="1"/>
        <v>2824321.549980533</v>
      </c>
    </row>
    <row r="29" spans="1:6" ht="12.75">
      <c r="A29" s="39" t="s">
        <v>46</v>
      </c>
      <c r="B29" s="6">
        <v>818381.668379151</v>
      </c>
      <c r="C29" s="6">
        <v>2306765.829242052</v>
      </c>
      <c r="D29" s="6">
        <v>12687.971338088051</v>
      </c>
      <c r="E29" s="6">
        <v>0</v>
      </c>
      <c r="F29" s="6">
        <f t="shared" si="1"/>
        <v>3137835.468959291</v>
      </c>
    </row>
    <row r="30" spans="1:6" ht="12.75">
      <c r="A30" s="39" t="s">
        <v>47</v>
      </c>
      <c r="B30" s="6">
        <v>6884.741130676823</v>
      </c>
      <c r="C30" s="6">
        <v>23352.358055375844</v>
      </c>
      <c r="D30" s="6">
        <v>-24345.988503358807</v>
      </c>
      <c r="E30" s="6">
        <v>0</v>
      </c>
      <c r="F30" s="6">
        <f t="shared" si="1"/>
        <v>5891.110682693859</v>
      </c>
    </row>
    <row r="31" spans="1:6" ht="12.75">
      <c r="A31" s="39" t="s">
        <v>48</v>
      </c>
      <c r="B31" s="6">
        <v>64105.208703138895</v>
      </c>
      <c r="C31" s="6">
        <v>76540.29200583091</v>
      </c>
      <c r="D31" s="6">
        <v>-44184.076549548976</v>
      </c>
      <c r="E31" s="6">
        <v>0</v>
      </c>
      <c r="F31" s="6">
        <f t="shared" si="1"/>
        <v>96461.42415942083</v>
      </c>
    </row>
    <row r="32" spans="1:6" ht="12.75">
      <c r="A32" s="39" t="s">
        <v>49</v>
      </c>
      <c r="B32" s="6">
        <v>960.5445598783954</v>
      </c>
      <c r="C32" s="6">
        <v>25.864632469750518</v>
      </c>
      <c r="D32" s="6">
        <v>-136.7975560938162</v>
      </c>
      <c r="E32" s="6">
        <v>0</v>
      </c>
      <c r="F32" s="6">
        <f t="shared" si="1"/>
        <v>849.6116362543297</v>
      </c>
    </row>
    <row r="33" spans="1:6" ht="12.75">
      <c r="A33" s="39" t="s">
        <v>50</v>
      </c>
      <c r="B33" s="6">
        <v>-146324.50679429527</v>
      </c>
      <c r="C33" s="6">
        <v>399081.33889727463</v>
      </c>
      <c r="D33" s="6">
        <v>-3386276.071219255</v>
      </c>
      <c r="E33" s="6">
        <v>0</v>
      </c>
      <c r="F33" s="6">
        <f t="shared" si="1"/>
        <v>-3133519.2391162757</v>
      </c>
    </row>
    <row r="34" spans="1:6" ht="12.75">
      <c r="A34" s="39" t="s">
        <v>51</v>
      </c>
      <c r="B34" s="6">
        <v>-53707.4809156852</v>
      </c>
      <c r="C34" s="6">
        <v>-56793.817685968206</v>
      </c>
      <c r="D34" s="6">
        <v>-8546.450696415272</v>
      </c>
      <c r="E34" s="6">
        <v>0</v>
      </c>
      <c r="F34" s="6">
        <f t="shared" si="1"/>
        <v>-119047.74929806867</v>
      </c>
    </row>
    <row r="35" spans="1:6" ht="12.75">
      <c r="A35" s="39" t="s">
        <v>52</v>
      </c>
      <c r="B35" s="6">
        <v>3441.0296959600964</v>
      </c>
      <c r="C35" s="6">
        <v>5373.636429515056</v>
      </c>
      <c r="D35" s="6">
        <v>31.271085575994107</v>
      </c>
      <c r="E35" s="6">
        <v>0</v>
      </c>
      <c r="F35" s="6">
        <f t="shared" si="1"/>
        <v>8845.937211051147</v>
      </c>
    </row>
    <row r="36" spans="1:6" ht="12.75">
      <c r="A36" s="39" t="s">
        <v>53</v>
      </c>
      <c r="B36" s="6">
        <v>0</v>
      </c>
      <c r="C36" s="6">
        <v>0</v>
      </c>
      <c r="D36" s="6">
        <v>0</v>
      </c>
      <c r="E36" s="6">
        <v>0</v>
      </c>
      <c r="F36" s="6">
        <f t="shared" si="1"/>
        <v>0</v>
      </c>
    </row>
    <row r="37" spans="1:6" ht="12.75">
      <c r="A37" s="39" t="s">
        <v>54</v>
      </c>
      <c r="B37" s="6">
        <v>-9158.549657234362</v>
      </c>
      <c r="C37" s="6">
        <v>-1681.4497917492627</v>
      </c>
      <c r="D37" s="6">
        <v>-18213.079615108065</v>
      </c>
      <c r="E37" s="6">
        <v>0</v>
      </c>
      <c r="F37" s="6">
        <f t="shared" si="1"/>
        <v>-29053.07906409169</v>
      </c>
    </row>
    <row r="38" spans="1:6" ht="12.75">
      <c r="A38" s="39" t="s">
        <v>55</v>
      </c>
      <c r="B38" s="6">
        <v>0</v>
      </c>
      <c r="C38" s="6">
        <v>0</v>
      </c>
      <c r="D38" s="6">
        <v>0</v>
      </c>
      <c r="E38" s="6">
        <v>0</v>
      </c>
      <c r="F38" s="6">
        <f aca="true" t="shared" si="2" ref="F38:F53">SUM(B38:E38)</f>
        <v>0</v>
      </c>
    </row>
    <row r="39" spans="1:6" ht="12.75">
      <c r="A39" s="39" t="s">
        <v>56</v>
      </c>
      <c r="B39" s="6">
        <v>34026.81833077528</v>
      </c>
      <c r="C39" s="6">
        <v>44872.27822079268</v>
      </c>
      <c r="D39" s="6">
        <v>-766.6515246076865</v>
      </c>
      <c r="E39" s="6">
        <v>0</v>
      </c>
      <c r="F39" s="6">
        <f t="shared" si="2"/>
        <v>78132.44502696027</v>
      </c>
    </row>
    <row r="40" spans="1:6" ht="12.75">
      <c r="A40" s="39" t="s">
        <v>57</v>
      </c>
      <c r="B40" s="6">
        <v>-43184.944134417325</v>
      </c>
      <c r="C40" s="6">
        <v>-29326.63394761403</v>
      </c>
      <c r="D40" s="6">
        <v>-1140.6331055843157</v>
      </c>
      <c r="E40" s="6">
        <v>0</v>
      </c>
      <c r="F40" s="6">
        <f t="shared" si="2"/>
        <v>-73652.21118761567</v>
      </c>
    </row>
    <row r="41" spans="1:6" ht="12.75">
      <c r="A41" s="39" t="s">
        <v>58</v>
      </c>
      <c r="B41" s="6">
        <v>815210.8920197086</v>
      </c>
      <c r="C41" s="6">
        <v>2333707.433701835</v>
      </c>
      <c r="D41" s="6">
        <v>17319.397498708742</v>
      </c>
      <c r="E41" s="6">
        <v>53620.20196831688</v>
      </c>
      <c r="F41" s="6">
        <f t="shared" si="2"/>
        <v>3219857.9251885694</v>
      </c>
    </row>
    <row r="42" spans="1:6" ht="12.75">
      <c r="A42" s="39" t="s">
        <v>59</v>
      </c>
      <c r="B42" s="6">
        <v>2343.466691586713</v>
      </c>
      <c r="C42" s="6">
        <v>19844.41306410893</v>
      </c>
      <c r="D42" s="6">
        <v>-316681.27462667663</v>
      </c>
      <c r="E42" s="6">
        <v>0</v>
      </c>
      <c r="F42" s="6">
        <f t="shared" si="2"/>
        <v>-294493.394870981</v>
      </c>
    </row>
    <row r="43" spans="1:6" ht="12.75">
      <c r="A43" s="39" t="s">
        <v>60</v>
      </c>
      <c r="B43" s="6">
        <v>23735.604853051234</v>
      </c>
      <c r="C43" s="6">
        <v>88935.430370775</v>
      </c>
      <c r="D43" s="6">
        <v>91.74913255768593</v>
      </c>
      <c r="E43" s="6">
        <v>0</v>
      </c>
      <c r="F43" s="6">
        <f t="shared" si="2"/>
        <v>112762.78435638391</v>
      </c>
    </row>
    <row r="44" spans="1:6" ht="12.75">
      <c r="A44" s="39" t="s">
        <v>61</v>
      </c>
      <c r="B44" s="6">
        <v>702042.510439219</v>
      </c>
      <c r="C44" s="6">
        <v>2420520.919067862</v>
      </c>
      <c r="D44" s="6">
        <v>15823.332573143132</v>
      </c>
      <c r="E44" s="6">
        <v>0</v>
      </c>
      <c r="F44" s="6">
        <f t="shared" si="2"/>
        <v>3138386.762080224</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161116.29207855123</v>
      </c>
      <c r="C47" s="6">
        <v>55575.18057339776</v>
      </c>
      <c r="D47" s="6">
        <v>-324.1227668114616</v>
      </c>
      <c r="E47" s="6">
        <v>0</v>
      </c>
      <c r="F47" s="6">
        <f t="shared" si="2"/>
        <v>216367.34988513752</v>
      </c>
    </row>
    <row r="48" spans="1:6" ht="12.75">
      <c r="A48" s="39" t="s">
        <v>65</v>
      </c>
      <c r="B48" s="6">
        <v>227624.50075770047</v>
      </c>
      <c r="C48" s="6">
        <v>373903.76244469336</v>
      </c>
      <c r="D48" s="6">
        <v>8642.626869146434</v>
      </c>
      <c r="E48" s="6">
        <v>0</v>
      </c>
      <c r="F48" s="6">
        <f t="shared" si="2"/>
        <v>610170.8900715404</v>
      </c>
    </row>
    <row r="49" spans="1:6" ht="12.75">
      <c r="A49" s="39" t="s">
        <v>66</v>
      </c>
      <c r="B49" s="6">
        <v>87440.5294573837</v>
      </c>
      <c r="C49" s="6">
        <v>150912.1475265531</v>
      </c>
      <c r="D49" s="6">
        <v>-5714.378949431706</v>
      </c>
      <c r="E49" s="6">
        <v>0</v>
      </c>
      <c r="F49" s="6">
        <f t="shared" si="2"/>
        <v>232638.2980345051</v>
      </c>
    </row>
    <row r="50" spans="1:6" ht="12.75">
      <c r="A50" s="39" t="s">
        <v>67</v>
      </c>
      <c r="B50" s="6">
        <v>64209.81612994347</v>
      </c>
      <c r="C50" s="6">
        <v>45258.51427601086</v>
      </c>
      <c r="D50" s="6">
        <v>-2485121.137032738</v>
      </c>
      <c r="E50" s="6">
        <v>7800.525705292799</v>
      </c>
      <c r="F50" s="6">
        <f t="shared" si="2"/>
        <v>-2367852.280921491</v>
      </c>
    </row>
    <row r="51" spans="1:6" ht="12.75">
      <c r="A51" s="39" t="s">
        <v>68</v>
      </c>
      <c r="B51" s="6">
        <v>-25545.981080322024</v>
      </c>
      <c r="C51" s="6">
        <v>-3733.464480609913</v>
      </c>
      <c r="D51" s="6">
        <v>0</v>
      </c>
      <c r="E51" s="6">
        <v>0</v>
      </c>
      <c r="F51" s="6">
        <f t="shared" si="2"/>
        <v>-29279.445560931938</v>
      </c>
    </row>
    <row r="52" spans="1:6" ht="12.75">
      <c r="A52" s="39" t="s">
        <v>69</v>
      </c>
      <c r="B52" s="6">
        <v>0</v>
      </c>
      <c r="C52" s="6">
        <v>0</v>
      </c>
      <c r="D52" s="6">
        <v>0</v>
      </c>
      <c r="E52" s="6">
        <v>0</v>
      </c>
      <c r="F52" s="6">
        <f t="shared" si="2"/>
        <v>0</v>
      </c>
    </row>
    <row r="53" spans="1:6" ht="12.75">
      <c r="A53" s="39" t="s">
        <v>70</v>
      </c>
      <c r="B53" s="6">
        <v>534687.7069056664</v>
      </c>
      <c r="C53" s="6">
        <v>2496445.107175657</v>
      </c>
      <c r="D53" s="6">
        <v>584.6453241352959</v>
      </c>
      <c r="E53" s="6">
        <v>0</v>
      </c>
      <c r="F53" s="6">
        <f t="shared" si="2"/>
        <v>3031717.4594054585</v>
      </c>
    </row>
    <row r="54" spans="1:6" ht="12.75">
      <c r="A54" s="39" t="s">
        <v>71</v>
      </c>
      <c r="B54" s="6">
        <v>67108.85897885992</v>
      </c>
      <c r="C54" s="6">
        <v>342795.40395691735</v>
      </c>
      <c r="D54" s="6">
        <v>642.6807553665312</v>
      </c>
      <c r="E54" s="6">
        <v>1582.419988693167</v>
      </c>
      <c r="F54" s="6">
        <f>SUM(B54:E54)</f>
        <v>412129.3636798369</v>
      </c>
    </row>
    <row r="55" spans="1:6" ht="12.75">
      <c r="A55" s="39" t="s">
        <v>72</v>
      </c>
      <c r="B55" s="6">
        <v>31910.614535884713</v>
      </c>
      <c r="C55" s="6">
        <v>71813.77869228856</v>
      </c>
      <c r="D55" s="6">
        <v>0</v>
      </c>
      <c r="E55" s="6">
        <v>0</v>
      </c>
      <c r="F55" s="6">
        <f>SUM(B55:E55)</f>
        <v>103724.39322817327</v>
      </c>
    </row>
    <row r="56" spans="1:6" ht="12.75">
      <c r="A56" s="39" t="s">
        <v>73</v>
      </c>
      <c r="B56" s="6">
        <v>30617.39814760368</v>
      </c>
      <c r="C56" s="6">
        <v>31174.18008493843</v>
      </c>
      <c r="D56" s="6">
        <v>5942.9232812618175</v>
      </c>
      <c r="E56" s="6">
        <v>0</v>
      </c>
      <c r="F56" s="6">
        <f>SUM(B56:E56)</f>
        <v>67734.50151380393</v>
      </c>
    </row>
    <row r="57" spans="1:6" ht="12.75">
      <c r="A57" s="39" t="s">
        <v>74</v>
      </c>
      <c r="B57" s="6">
        <v>20771.060655451787</v>
      </c>
      <c r="C57" s="6">
        <v>37599.85206540767</v>
      </c>
      <c r="D57" s="6">
        <v>0</v>
      </c>
      <c r="E57" s="6">
        <v>0</v>
      </c>
      <c r="F57" s="6">
        <f>SUM(B57:E57)</f>
        <v>58370.91272085946</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10133771.915648533</v>
      </c>
      <c r="C60" s="6">
        <f>SUM(C6:C58)</f>
        <v>31045205.77173222</v>
      </c>
      <c r="D60" s="6">
        <f>SUM(D6:D58)</f>
        <v>-6399825.704490412</v>
      </c>
      <c r="E60" s="6">
        <f>SUM(E6:E58)</f>
        <v>10301748.857109655</v>
      </c>
      <c r="F60" s="6">
        <f>SUM(F6:F58)</f>
        <v>45080900.84000002</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Italic"Mutual Security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3.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21.375" style="7" customWidth="1"/>
    <col min="2" max="2" width="11.00390625" style="7" customWidth="1"/>
    <col min="3" max="3" width="11.625" style="7" customWidth="1"/>
    <col min="4" max="4" width="8.125" style="7" customWidth="1"/>
    <col min="5" max="5" width="14.50390625" style="7" customWidth="1"/>
    <col min="6" max="6" width="11.00390625" style="7" customWidth="1"/>
    <col min="7" max="7" width="2.625" style="7" customWidth="1"/>
    <col min="8" max="8" width="28.125" style="7" customWidth="1"/>
    <col min="9" max="9" width="11.00390625" style="8" customWidth="1"/>
    <col min="10" max="16384" width="10.625" style="7" customWidth="1"/>
  </cols>
  <sheetData>
    <row r="1" spans="1:6" ht="12.75">
      <c r="A1" s="130" t="s">
        <v>249</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54051.229083404854</v>
      </c>
      <c r="C6" s="6">
        <v>0</v>
      </c>
      <c r="D6" s="6">
        <v>5884.646377692332</v>
      </c>
      <c r="E6" s="6">
        <v>0</v>
      </c>
      <c r="F6" s="6">
        <f aca="true" t="shared" si="0" ref="F6:F53">SUM(B6:E6)</f>
        <v>59935.87546109719</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3471230</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0</v>
      </c>
    </row>
    <row r="14" spans="1:9" ht="12.75">
      <c r="A14" s="39" t="s">
        <v>20</v>
      </c>
      <c r="B14" s="6">
        <v>50992.94397689855</v>
      </c>
      <c r="C14" s="6">
        <v>0</v>
      </c>
      <c r="D14" s="6">
        <v>0</v>
      </c>
      <c r="E14" s="6">
        <v>0</v>
      </c>
      <c r="F14" s="6">
        <f t="shared" si="0"/>
        <v>50992.94397689855</v>
      </c>
      <c r="H14" s="7" t="s">
        <v>21</v>
      </c>
      <c r="I14" s="8">
        <v>74689</v>
      </c>
    </row>
    <row r="15" spans="1:9" ht="12.75">
      <c r="A15" s="39" t="s">
        <v>22</v>
      </c>
      <c r="B15" s="6">
        <v>66206.6114842168</v>
      </c>
      <c r="C15" s="6">
        <v>76.92550134176864</v>
      </c>
      <c r="D15" s="6">
        <v>0</v>
      </c>
      <c r="E15" s="6">
        <v>0</v>
      </c>
      <c r="F15" s="6">
        <f t="shared" si="0"/>
        <v>66283.53698555857</v>
      </c>
      <c r="H15" s="7" t="s">
        <v>23</v>
      </c>
      <c r="I15" s="8">
        <v>301989.32</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809431</v>
      </c>
    </row>
    <row r="19" spans="1:9" ht="12.75">
      <c r="A19" s="39" t="s">
        <v>29</v>
      </c>
      <c r="B19" s="6">
        <v>0</v>
      </c>
      <c r="C19" s="6">
        <v>0</v>
      </c>
      <c r="D19" s="6">
        <v>0</v>
      </c>
      <c r="E19" s="6">
        <v>0</v>
      </c>
      <c r="F19" s="6">
        <f t="shared" si="0"/>
        <v>0</v>
      </c>
      <c r="H19" s="7" t="s">
        <v>30</v>
      </c>
      <c r="I19" s="8">
        <v>-3329</v>
      </c>
    </row>
    <row r="20" spans="1:9" ht="12.75">
      <c r="A20" s="39" t="s">
        <v>31</v>
      </c>
      <c r="B20" s="6">
        <v>2469.6895749200958</v>
      </c>
      <c r="C20" s="6">
        <v>0</v>
      </c>
      <c r="D20" s="6">
        <v>426.1203522859845</v>
      </c>
      <c r="E20" s="6">
        <v>0</v>
      </c>
      <c r="F20" s="6">
        <f t="shared" si="0"/>
        <v>2895.8099272060804</v>
      </c>
      <c r="H20" s="7" t="s">
        <v>32</v>
      </c>
      <c r="I20" s="8" t="s">
        <v>0</v>
      </c>
    </row>
    <row r="21" spans="1:9" ht="12.75">
      <c r="A21" s="39" t="s">
        <v>33</v>
      </c>
      <c r="B21" s="6">
        <v>0</v>
      </c>
      <c r="C21" s="6">
        <v>0</v>
      </c>
      <c r="D21" s="6">
        <v>0</v>
      </c>
      <c r="E21" s="6">
        <v>0</v>
      </c>
      <c r="F21" s="6">
        <f t="shared" si="0"/>
        <v>0</v>
      </c>
      <c r="H21" s="7" t="s">
        <v>34</v>
      </c>
      <c r="I21" s="8">
        <v>347352</v>
      </c>
    </row>
    <row r="22" spans="1:9" ht="12.75">
      <c r="A22" s="39" t="s">
        <v>35</v>
      </c>
      <c r="B22" s="6">
        <v>0</v>
      </c>
      <c r="C22" s="6">
        <v>0</v>
      </c>
      <c r="D22" s="6">
        <v>0</v>
      </c>
      <c r="E22" s="6">
        <v>0</v>
      </c>
      <c r="F22" s="6">
        <f t="shared" si="0"/>
        <v>0</v>
      </c>
      <c r="H22" s="7" t="s">
        <v>36</v>
      </c>
      <c r="I22" s="8" t="s">
        <v>0</v>
      </c>
    </row>
    <row r="23" spans="1:9" ht="12.75">
      <c r="A23" s="39" t="s">
        <v>37</v>
      </c>
      <c r="B23" s="6">
        <v>0</v>
      </c>
      <c r="C23" s="6">
        <v>0</v>
      </c>
      <c r="D23" s="6">
        <v>0</v>
      </c>
      <c r="E23" s="6">
        <v>0</v>
      </c>
      <c r="F23" s="6">
        <f t="shared" si="0"/>
        <v>0</v>
      </c>
      <c r="H23" s="7" t="s">
        <v>38</v>
      </c>
      <c r="I23" s="8">
        <v>580000</v>
      </c>
    </row>
    <row r="24" spans="1:6" ht="12.75">
      <c r="A24" s="39" t="s">
        <v>39</v>
      </c>
      <c r="B24" s="6">
        <v>1227099.9085701746</v>
      </c>
      <c r="C24" s="6">
        <v>193351.5057989543</v>
      </c>
      <c r="D24" s="6">
        <v>2424.6907655692694</v>
      </c>
      <c r="E24" s="6">
        <v>0</v>
      </c>
      <c r="F24" s="6">
        <f t="shared" si="0"/>
        <v>1422876.105134698</v>
      </c>
    </row>
    <row r="25" spans="1:9" ht="12.75">
      <c r="A25" s="39" t="s">
        <v>40</v>
      </c>
      <c r="B25" s="6">
        <v>0</v>
      </c>
      <c r="C25" s="6">
        <v>0</v>
      </c>
      <c r="D25" s="6">
        <v>0</v>
      </c>
      <c r="E25" s="6">
        <v>0</v>
      </c>
      <c r="F25" s="6">
        <f t="shared" si="0"/>
        <v>0</v>
      </c>
      <c r="H25" s="7" t="s">
        <v>41</v>
      </c>
      <c r="I25" s="8">
        <f>SUM(I10:I15)-SUM(I18:I23)</f>
        <v>2114454.32</v>
      </c>
    </row>
    <row r="26" spans="1:9" ht="12.75">
      <c r="A26" s="39" t="s">
        <v>42</v>
      </c>
      <c r="B26" s="6">
        <v>126236.74149883336</v>
      </c>
      <c r="C26" s="6">
        <v>45.211708465356445</v>
      </c>
      <c r="D26" s="6">
        <v>401.2539126300384</v>
      </c>
      <c r="E26" s="6">
        <v>0</v>
      </c>
      <c r="F26" s="6">
        <f t="shared" si="0"/>
        <v>126683.20711992876</v>
      </c>
      <c r="H26" s="7" t="s">
        <v>43</v>
      </c>
      <c r="I26" s="8">
        <f>+F60</f>
        <v>2114454.3200000003</v>
      </c>
    </row>
    <row r="27" spans="1:9" ht="12.75">
      <c r="A27" s="39" t="s">
        <v>44</v>
      </c>
      <c r="B27" s="6">
        <v>0</v>
      </c>
      <c r="C27" s="6">
        <v>0</v>
      </c>
      <c r="D27" s="6">
        <v>0</v>
      </c>
      <c r="E27" s="6">
        <v>0</v>
      </c>
      <c r="F27" s="6">
        <f t="shared" si="0"/>
        <v>0</v>
      </c>
      <c r="I27" s="6"/>
    </row>
    <row r="28" spans="1:9" ht="12.75">
      <c r="A28" s="39" t="s">
        <v>45</v>
      </c>
      <c r="B28" s="6">
        <v>0</v>
      </c>
      <c r="C28" s="6">
        <v>0</v>
      </c>
      <c r="D28" s="6">
        <v>0</v>
      </c>
      <c r="E28" s="6">
        <v>0</v>
      </c>
      <c r="F28" s="6">
        <f t="shared" si="0"/>
        <v>0</v>
      </c>
      <c r="I28" s="6"/>
    </row>
    <row r="29" spans="1:6" ht="12.75">
      <c r="A29" s="39" t="s">
        <v>46</v>
      </c>
      <c r="B29" s="6">
        <v>0</v>
      </c>
      <c r="C29" s="6">
        <v>0</v>
      </c>
      <c r="D29" s="6">
        <v>0</v>
      </c>
      <c r="E29" s="6">
        <v>0</v>
      </c>
      <c r="F29" s="6">
        <f t="shared" si="0"/>
        <v>0</v>
      </c>
    </row>
    <row r="30" spans="1:6" ht="12.75">
      <c r="A30" s="39" t="s">
        <v>47</v>
      </c>
      <c r="B30" s="6">
        <v>12883.842107148681</v>
      </c>
      <c r="C30" s="6">
        <v>3335.8145267627315</v>
      </c>
      <c r="D30" s="6">
        <v>2926.883801575019</v>
      </c>
      <c r="E30" s="6">
        <v>0</v>
      </c>
      <c r="F30" s="6">
        <f t="shared" si="0"/>
        <v>19146.54043548643</v>
      </c>
    </row>
    <row r="31" spans="1:6" ht="12.75">
      <c r="A31" s="39" t="s">
        <v>48</v>
      </c>
      <c r="B31" s="6">
        <v>0</v>
      </c>
      <c r="C31" s="6">
        <v>0</v>
      </c>
      <c r="D31" s="6">
        <v>0</v>
      </c>
      <c r="E31" s="6">
        <v>0</v>
      </c>
      <c r="F31" s="6">
        <f t="shared" si="0"/>
        <v>0</v>
      </c>
    </row>
    <row r="32" spans="1:6" ht="12.75">
      <c r="A32" s="39" t="s">
        <v>49</v>
      </c>
      <c r="B32" s="6">
        <v>392</v>
      </c>
      <c r="C32" s="6">
        <v>0</v>
      </c>
      <c r="D32" s="6">
        <v>0</v>
      </c>
      <c r="E32" s="6">
        <v>0</v>
      </c>
      <c r="F32" s="6">
        <f t="shared" si="0"/>
        <v>392</v>
      </c>
    </row>
    <row r="33" spans="1:6" ht="12.75">
      <c r="A33" s="39" t="s">
        <v>50</v>
      </c>
      <c r="B33" s="6">
        <v>9354.351495968549</v>
      </c>
      <c r="C33" s="6">
        <v>0</v>
      </c>
      <c r="D33" s="6">
        <v>0</v>
      </c>
      <c r="E33" s="6">
        <v>0</v>
      </c>
      <c r="F33" s="6">
        <f t="shared" si="0"/>
        <v>9354.351495968549</v>
      </c>
    </row>
    <row r="34" spans="1:6" ht="12.75">
      <c r="A34" s="39" t="s">
        <v>51</v>
      </c>
      <c r="B34" s="6">
        <v>968</v>
      </c>
      <c r="C34" s="6">
        <v>0</v>
      </c>
      <c r="D34" s="6">
        <v>0</v>
      </c>
      <c r="E34" s="6">
        <v>0</v>
      </c>
      <c r="F34" s="6">
        <f t="shared" si="0"/>
        <v>968</v>
      </c>
    </row>
    <row r="35" spans="1:6" ht="12.75">
      <c r="A35" s="39" t="s">
        <v>52</v>
      </c>
      <c r="B35" s="6">
        <v>0</v>
      </c>
      <c r="C35" s="6">
        <v>0</v>
      </c>
      <c r="D35" s="6">
        <v>0</v>
      </c>
      <c r="E35" s="6">
        <v>0</v>
      </c>
      <c r="F35" s="6">
        <f t="shared" si="0"/>
        <v>0</v>
      </c>
    </row>
    <row r="36" spans="1:6" ht="12.75">
      <c r="A36" s="39" t="s">
        <v>53</v>
      </c>
      <c r="B36" s="6">
        <v>0</v>
      </c>
      <c r="C36" s="6">
        <v>0</v>
      </c>
      <c r="D36" s="6">
        <v>0</v>
      </c>
      <c r="E36" s="6">
        <v>0</v>
      </c>
      <c r="F36" s="6">
        <f t="shared" si="0"/>
        <v>0</v>
      </c>
    </row>
    <row r="37" spans="1:6" ht="12.75">
      <c r="A37" s="39" t="s">
        <v>54</v>
      </c>
      <c r="B37" s="6">
        <v>67592.48993485133</v>
      </c>
      <c r="C37" s="6">
        <v>0</v>
      </c>
      <c r="D37" s="6">
        <v>0</v>
      </c>
      <c r="E37" s="6">
        <v>0</v>
      </c>
      <c r="F37" s="6">
        <f t="shared" si="0"/>
        <v>67592.48993485133</v>
      </c>
    </row>
    <row r="38" spans="1:6" ht="12.75">
      <c r="A38" s="39" t="s">
        <v>55</v>
      </c>
      <c r="B38" s="6">
        <v>0</v>
      </c>
      <c r="C38" s="6">
        <v>0</v>
      </c>
      <c r="D38" s="6">
        <v>0</v>
      </c>
      <c r="E38" s="6">
        <v>0</v>
      </c>
      <c r="F38" s="6">
        <f t="shared" si="0"/>
        <v>0</v>
      </c>
    </row>
    <row r="39" spans="1:6" ht="12.75">
      <c r="A39" s="39" t="s">
        <v>56</v>
      </c>
      <c r="B39" s="6">
        <v>0</v>
      </c>
      <c r="C39" s="6">
        <v>0</v>
      </c>
      <c r="D39" s="6">
        <v>0</v>
      </c>
      <c r="E39" s="6">
        <v>0</v>
      </c>
      <c r="F39" s="6">
        <f t="shared" si="0"/>
        <v>0</v>
      </c>
    </row>
    <row r="40" spans="1:6" ht="12.75">
      <c r="A40" s="39" t="s">
        <v>57</v>
      </c>
      <c r="B40" s="6">
        <v>0</v>
      </c>
      <c r="C40" s="6">
        <v>0</v>
      </c>
      <c r="D40" s="6">
        <v>0</v>
      </c>
      <c r="E40" s="6">
        <v>0</v>
      </c>
      <c r="F40" s="6">
        <f t="shared" si="0"/>
        <v>0</v>
      </c>
    </row>
    <row r="41" spans="1:6" ht="12.75">
      <c r="A41" s="39" t="s">
        <v>58</v>
      </c>
      <c r="B41" s="6">
        <v>0</v>
      </c>
      <c r="C41" s="6">
        <v>0</v>
      </c>
      <c r="D41" s="6">
        <v>0</v>
      </c>
      <c r="E41" s="6">
        <v>0</v>
      </c>
      <c r="F41" s="6">
        <f t="shared" si="0"/>
        <v>0</v>
      </c>
    </row>
    <row r="42" spans="1:6" ht="12.75">
      <c r="A42" s="39" t="s">
        <v>59</v>
      </c>
      <c r="B42" s="6">
        <v>7238.333953099868</v>
      </c>
      <c r="C42" s="6">
        <v>0</v>
      </c>
      <c r="D42" s="6">
        <v>0</v>
      </c>
      <c r="E42" s="6">
        <v>0</v>
      </c>
      <c r="F42" s="6">
        <f t="shared" si="0"/>
        <v>7238.333953099868</v>
      </c>
    </row>
    <row r="43" spans="1:6" ht="12.75">
      <c r="A43" s="39" t="s">
        <v>60</v>
      </c>
      <c r="B43" s="6">
        <v>0</v>
      </c>
      <c r="C43" s="6">
        <v>0</v>
      </c>
      <c r="D43" s="6">
        <v>0</v>
      </c>
      <c r="E43" s="6">
        <v>0</v>
      </c>
      <c r="F43" s="6">
        <f t="shared" si="0"/>
        <v>0</v>
      </c>
    </row>
    <row r="44" spans="1:6" ht="12.75">
      <c r="A44" s="39" t="s">
        <v>61</v>
      </c>
      <c r="B44" s="6">
        <v>0</v>
      </c>
      <c r="C44" s="6">
        <v>0</v>
      </c>
      <c r="D44" s="6">
        <v>0</v>
      </c>
      <c r="E44" s="6">
        <v>0</v>
      </c>
      <c r="F44" s="6">
        <f t="shared" si="0"/>
        <v>0</v>
      </c>
    </row>
    <row r="45" spans="1:6" ht="12.75">
      <c r="A45" s="39" t="s">
        <v>62</v>
      </c>
      <c r="B45" s="6">
        <v>0</v>
      </c>
      <c r="C45" s="6">
        <v>0</v>
      </c>
      <c r="D45" s="6">
        <v>0</v>
      </c>
      <c r="E45" s="6">
        <v>0</v>
      </c>
      <c r="F45" s="6">
        <f t="shared" si="0"/>
        <v>0</v>
      </c>
    </row>
    <row r="46" spans="1:6" ht="12.75">
      <c r="A46" s="39" t="s">
        <v>63</v>
      </c>
      <c r="B46" s="6">
        <v>0</v>
      </c>
      <c r="C46" s="6">
        <v>0</v>
      </c>
      <c r="D46" s="6">
        <v>0</v>
      </c>
      <c r="E46" s="6">
        <v>0</v>
      </c>
      <c r="F46" s="6">
        <f t="shared" si="0"/>
        <v>0</v>
      </c>
    </row>
    <row r="47" spans="1:6" ht="12.75">
      <c r="A47" s="39" t="s">
        <v>64</v>
      </c>
      <c r="B47" s="6">
        <v>194930.62599631713</v>
      </c>
      <c r="C47" s="6">
        <v>0</v>
      </c>
      <c r="D47" s="6">
        <v>0</v>
      </c>
      <c r="E47" s="6">
        <v>0</v>
      </c>
      <c r="F47" s="6">
        <f t="shared" si="0"/>
        <v>194930.62599631713</v>
      </c>
    </row>
    <row r="48" spans="1:6" ht="12.75">
      <c r="A48" s="39" t="s">
        <v>65</v>
      </c>
      <c r="B48" s="6">
        <v>28333</v>
      </c>
      <c r="C48" s="6">
        <v>0</v>
      </c>
      <c r="D48" s="6">
        <v>0</v>
      </c>
      <c r="E48" s="6">
        <v>0</v>
      </c>
      <c r="F48" s="6">
        <f t="shared" si="0"/>
        <v>28333</v>
      </c>
    </row>
    <row r="49" spans="1:6" ht="12.75">
      <c r="A49" s="39" t="s">
        <v>66</v>
      </c>
      <c r="B49" s="6">
        <v>13541.469283909175</v>
      </c>
      <c r="C49" s="6">
        <v>11008.205091457556</v>
      </c>
      <c r="D49" s="6">
        <v>0</v>
      </c>
      <c r="E49" s="6">
        <v>0</v>
      </c>
      <c r="F49" s="6">
        <f t="shared" si="0"/>
        <v>24549.674375366732</v>
      </c>
    </row>
    <row r="50" spans="1:6" ht="12.75">
      <c r="A50" s="39" t="s">
        <v>67</v>
      </c>
      <c r="B50" s="6">
        <v>32152.825203522687</v>
      </c>
      <c r="C50" s="6">
        <v>0</v>
      </c>
      <c r="D50" s="6">
        <v>0</v>
      </c>
      <c r="E50" s="6">
        <v>0</v>
      </c>
      <c r="F50" s="6">
        <f t="shared" si="0"/>
        <v>32152.825203522687</v>
      </c>
    </row>
    <row r="51" spans="1:6" ht="12.75">
      <c r="A51" s="39" t="s">
        <v>68</v>
      </c>
      <c r="B51" s="6">
        <v>0</v>
      </c>
      <c r="C51" s="6">
        <v>0</v>
      </c>
      <c r="D51" s="6">
        <v>0</v>
      </c>
      <c r="E51" s="6">
        <v>0</v>
      </c>
      <c r="F51" s="6">
        <f t="shared" si="0"/>
        <v>0</v>
      </c>
    </row>
    <row r="52" spans="1:6" ht="12.75">
      <c r="A52" s="39" t="s">
        <v>69</v>
      </c>
      <c r="B52" s="6">
        <v>0</v>
      </c>
      <c r="C52" s="6">
        <v>0</v>
      </c>
      <c r="D52" s="6">
        <v>0</v>
      </c>
      <c r="E52" s="6">
        <v>0</v>
      </c>
      <c r="F52" s="6">
        <f t="shared" si="0"/>
        <v>0</v>
      </c>
    </row>
    <row r="53" spans="1:6" ht="12.75">
      <c r="A53" s="39" t="s">
        <v>70</v>
      </c>
      <c r="B53" s="6">
        <v>0</v>
      </c>
      <c r="C53" s="6">
        <v>0</v>
      </c>
      <c r="D53" s="6">
        <v>0</v>
      </c>
      <c r="E53" s="6">
        <v>0</v>
      </c>
      <c r="F53" s="6">
        <f t="shared" si="0"/>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129</v>
      </c>
      <c r="C57" s="6">
        <v>0</v>
      </c>
      <c r="D57" s="6">
        <v>0</v>
      </c>
      <c r="E57" s="6">
        <v>0</v>
      </c>
      <c r="F57" s="6">
        <f>SUM(B57:E57)</f>
        <v>129</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1894573.0621632654</v>
      </c>
      <c r="C60" s="6">
        <f>SUM(C6:C58)</f>
        <v>207817.6626269817</v>
      </c>
      <c r="D60" s="6">
        <f>SUM(D6:D58)</f>
        <v>12063.595209752642</v>
      </c>
      <c r="E60" s="6">
        <f>SUM(E6:E58)</f>
        <v>0</v>
      </c>
      <c r="F60" s="6">
        <f>SUM(F6:F58)</f>
        <v>2114454.3200000003</v>
      </c>
    </row>
    <row r="61" spans="2:9" ht="13.5" thickBot="1">
      <c r="B61" s="9"/>
      <c r="C61" s="9"/>
      <c r="D61" s="9"/>
      <c r="E61" s="9"/>
      <c r="F61" s="9"/>
      <c r="G61" s="10"/>
      <c r="H61" s="10"/>
      <c r="I61" s="9"/>
    </row>
    <row r="62" ht="12.75">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Italic"National Affiliated Investors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4.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15.625" style="7" bestFit="1" customWidth="1"/>
    <col min="2" max="2" width="7.00390625" style="7" bestFit="1" customWidth="1"/>
    <col min="3" max="3" width="12.125" style="7" bestFit="1" customWidth="1"/>
    <col min="4" max="4" width="8.125" style="7" bestFit="1" customWidth="1"/>
    <col min="5" max="5" width="14.50390625" style="7" bestFit="1" customWidth="1"/>
    <col min="6" max="6" width="12.125" style="7" bestFit="1" customWidth="1"/>
    <col min="7" max="7" width="2.625" style="7" customWidth="1"/>
    <col min="8" max="8" width="28.125" style="7" bestFit="1" customWidth="1"/>
    <col min="9" max="9" width="13.375" style="8" bestFit="1" customWidth="1"/>
    <col min="10" max="16384" width="10.625" style="7" customWidth="1"/>
  </cols>
  <sheetData>
    <row r="1" spans="1:6" ht="12.75">
      <c r="A1" s="130" t="s">
        <v>308</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32880.70537574569</v>
      </c>
      <c r="D6" s="6">
        <v>0</v>
      </c>
      <c r="E6" s="6">
        <v>0</v>
      </c>
      <c r="F6" s="6">
        <f aca="true" t="shared" si="0" ref="F6:F21">SUM(B6:E6)</f>
        <v>32880.70537574569</v>
      </c>
      <c r="H6" s="7" t="s">
        <v>8</v>
      </c>
      <c r="I6" s="8" t="s">
        <v>0</v>
      </c>
    </row>
    <row r="7" spans="1:6" ht="12.75">
      <c r="A7" s="39" t="s">
        <v>9</v>
      </c>
      <c r="B7" s="6">
        <v>0</v>
      </c>
      <c r="C7" s="6">
        <v>0</v>
      </c>
      <c r="D7" s="6">
        <v>0</v>
      </c>
      <c r="E7" s="6">
        <v>0</v>
      </c>
      <c r="F7" s="6">
        <f t="shared" si="0"/>
        <v>0</v>
      </c>
    </row>
    <row r="8" spans="1:9" ht="12.75">
      <c r="A8" s="39" t="s">
        <v>10</v>
      </c>
      <c r="B8" s="6">
        <v>0</v>
      </c>
      <c r="C8" s="6">
        <v>1708184.8507542673</v>
      </c>
      <c r="D8" s="6">
        <v>0</v>
      </c>
      <c r="E8" s="6">
        <v>0</v>
      </c>
      <c r="F8" s="6">
        <f t="shared" si="0"/>
        <v>1708184.8507542673</v>
      </c>
      <c r="H8" s="7" t="s">
        <v>0</v>
      </c>
      <c r="I8" s="8" t="s">
        <v>0</v>
      </c>
    </row>
    <row r="9" spans="1:9" ht="12.75">
      <c r="A9" s="39" t="s">
        <v>11</v>
      </c>
      <c r="B9" s="6">
        <v>0</v>
      </c>
      <c r="C9" s="6">
        <v>225766.19619255888</v>
      </c>
      <c r="D9" s="6">
        <v>0</v>
      </c>
      <c r="E9" s="6">
        <v>0</v>
      </c>
      <c r="F9" s="6">
        <f t="shared" si="0"/>
        <v>225766.19619255888</v>
      </c>
      <c r="H9" s="7" t="s">
        <v>0</v>
      </c>
      <c r="I9" s="8" t="s">
        <v>0</v>
      </c>
    </row>
    <row r="10" spans="1:9" ht="12.75">
      <c r="A10" s="39" t="s">
        <v>12</v>
      </c>
      <c r="B10" s="6">
        <v>1413.9299451426646</v>
      </c>
      <c r="C10" s="6">
        <v>8931355.792349007</v>
      </c>
      <c r="D10" s="6">
        <v>7718.794900518093</v>
      </c>
      <c r="E10" s="6">
        <v>0</v>
      </c>
      <c r="F10" s="6">
        <f t="shared" si="0"/>
        <v>8940488.517194668</v>
      </c>
      <c r="H10" s="7" t="s">
        <v>13</v>
      </c>
      <c r="I10" s="8">
        <v>110355316</v>
      </c>
    </row>
    <row r="11" spans="1:6" ht="12.75">
      <c r="A11" s="39" t="s">
        <v>15</v>
      </c>
      <c r="B11" s="6">
        <v>0</v>
      </c>
      <c r="C11" s="6">
        <v>5487436.488759401</v>
      </c>
      <c r="D11" s="6">
        <v>0</v>
      </c>
      <c r="E11" s="6">
        <v>0</v>
      </c>
      <c r="F11" s="6">
        <f t="shared" si="0"/>
        <v>5487436.488759401</v>
      </c>
    </row>
    <row r="12" spans="1:8" ht="12.75">
      <c r="A12" s="39" t="s">
        <v>16</v>
      </c>
      <c r="B12" s="6">
        <v>0</v>
      </c>
      <c r="C12" s="6">
        <v>21687.777013346637</v>
      </c>
      <c r="D12" s="6">
        <v>0</v>
      </c>
      <c r="E12" s="6">
        <v>0</v>
      </c>
      <c r="F12" s="6">
        <f t="shared" si="0"/>
        <v>21687.777013346637</v>
      </c>
      <c r="H12" s="7" t="s">
        <v>17</v>
      </c>
    </row>
    <row r="13" spans="1:9" ht="12.75">
      <c r="A13" s="39" t="s">
        <v>18</v>
      </c>
      <c r="B13" s="6">
        <v>0</v>
      </c>
      <c r="C13" s="6">
        <v>0</v>
      </c>
      <c r="D13" s="6">
        <v>0</v>
      </c>
      <c r="E13" s="6">
        <v>0</v>
      </c>
      <c r="F13" s="6">
        <f t="shared" si="0"/>
        <v>0</v>
      </c>
      <c r="H13" s="7" t="s">
        <v>19</v>
      </c>
      <c r="I13" s="8">
        <v>637028</v>
      </c>
    </row>
    <row r="14" spans="1:9" ht="12.75">
      <c r="A14" s="39" t="s">
        <v>20</v>
      </c>
      <c r="B14" s="6">
        <v>0</v>
      </c>
      <c r="C14" s="6">
        <v>0</v>
      </c>
      <c r="D14" s="6">
        <v>0</v>
      </c>
      <c r="E14" s="6">
        <v>0</v>
      </c>
      <c r="F14" s="6">
        <f t="shared" si="0"/>
        <v>0</v>
      </c>
      <c r="H14" s="7" t="s">
        <v>21</v>
      </c>
      <c r="I14" s="8">
        <v>758213</v>
      </c>
    </row>
    <row r="15" spans="1:9" ht="12.75">
      <c r="A15" s="39" t="s">
        <v>22</v>
      </c>
      <c r="B15" s="6">
        <v>3043.416129859333</v>
      </c>
      <c r="C15" s="6">
        <v>5124633.048396165</v>
      </c>
      <c r="D15" s="6">
        <v>0</v>
      </c>
      <c r="E15" s="6">
        <v>0</v>
      </c>
      <c r="F15" s="6">
        <f t="shared" si="0"/>
        <v>5127676.464526024</v>
      </c>
      <c r="H15" s="7" t="s">
        <v>23</v>
      </c>
      <c r="I15" s="8">
        <v>574404.29</v>
      </c>
    </row>
    <row r="16" spans="1:6" ht="12.75">
      <c r="A16" s="39" t="s">
        <v>24</v>
      </c>
      <c r="B16" s="6">
        <v>883.624043186066</v>
      </c>
      <c r="C16" s="6">
        <v>434701.1937047956</v>
      </c>
      <c r="D16" s="6">
        <v>5657.519202820262</v>
      </c>
      <c r="E16" s="6">
        <v>0</v>
      </c>
      <c r="F16" s="6">
        <f t="shared" si="0"/>
        <v>441242.33695080195</v>
      </c>
    </row>
    <row r="17" spans="1:8" ht="12.75">
      <c r="A17" s="39" t="s">
        <v>25</v>
      </c>
      <c r="B17" s="6">
        <v>0</v>
      </c>
      <c r="C17" s="6">
        <v>24054.218079768696</v>
      </c>
      <c r="D17" s="6">
        <v>0</v>
      </c>
      <c r="E17" s="6">
        <v>0</v>
      </c>
      <c r="F17" s="6">
        <f t="shared" si="0"/>
        <v>24054.218079768696</v>
      </c>
      <c r="H17" s="7" t="s">
        <v>26</v>
      </c>
    </row>
    <row r="18" spans="1:9" ht="12.75">
      <c r="A18" s="39" t="s">
        <v>27</v>
      </c>
      <c r="B18" s="6">
        <v>0</v>
      </c>
      <c r="C18" s="6">
        <v>45817.22306674671</v>
      </c>
      <c r="D18" s="6">
        <v>0</v>
      </c>
      <c r="E18" s="6">
        <v>0</v>
      </c>
      <c r="F18" s="6">
        <f t="shared" si="0"/>
        <v>45817.22306674671</v>
      </c>
      <c r="H18" s="7" t="s">
        <v>28</v>
      </c>
      <c r="I18" s="8">
        <v>81145732</v>
      </c>
    </row>
    <row r="19" spans="1:9" ht="12.75">
      <c r="A19" s="39" t="s">
        <v>29</v>
      </c>
      <c r="B19" s="6">
        <v>0</v>
      </c>
      <c r="C19" s="6">
        <v>82126.82324135759</v>
      </c>
      <c r="D19" s="6">
        <v>0</v>
      </c>
      <c r="E19" s="6">
        <v>0</v>
      </c>
      <c r="F19" s="6">
        <f t="shared" si="0"/>
        <v>82126.82324135759</v>
      </c>
      <c r="H19" s="7" t="s">
        <v>30</v>
      </c>
      <c r="I19" s="8">
        <v>-1295162.1681421683</v>
      </c>
    </row>
    <row r="20" spans="1:9" ht="12.75">
      <c r="A20" s="39" t="s">
        <v>31</v>
      </c>
      <c r="B20" s="6">
        <v>0</v>
      </c>
      <c r="C20" s="6">
        <v>181119.3041081532</v>
      </c>
      <c r="D20" s="6">
        <v>0</v>
      </c>
      <c r="E20" s="6">
        <v>0</v>
      </c>
      <c r="F20" s="6">
        <f t="shared" si="0"/>
        <v>181119.3041081532</v>
      </c>
      <c r="H20" s="7" t="s">
        <v>32</v>
      </c>
      <c r="I20" s="8" t="s">
        <v>0</v>
      </c>
    </row>
    <row r="21" spans="1:9" ht="12.75">
      <c r="A21" s="39" t="s">
        <v>33</v>
      </c>
      <c r="B21" s="6">
        <v>0</v>
      </c>
      <c r="C21" s="6">
        <v>24420.42729603431</v>
      </c>
      <c r="D21" s="6">
        <v>0</v>
      </c>
      <c r="E21" s="6">
        <v>0</v>
      </c>
      <c r="F21" s="6">
        <f t="shared" si="0"/>
        <v>24420.42729603431</v>
      </c>
      <c r="H21" s="7" t="s">
        <v>34</v>
      </c>
      <c r="I21" s="8">
        <v>3477487</v>
      </c>
    </row>
    <row r="22" spans="1:9" ht="12.75">
      <c r="A22" s="39" t="s">
        <v>35</v>
      </c>
      <c r="B22" s="6">
        <v>0</v>
      </c>
      <c r="C22" s="6">
        <v>102479.26275893328</v>
      </c>
      <c r="D22" s="6">
        <v>0</v>
      </c>
      <c r="E22" s="6">
        <v>0</v>
      </c>
      <c r="F22" s="6">
        <f aca="true" t="shared" si="1" ref="F22:F37">SUM(B22:E22)</f>
        <v>102479.26275893328</v>
      </c>
      <c r="H22" s="7" t="s">
        <v>36</v>
      </c>
      <c r="I22" s="8" t="s">
        <v>0</v>
      </c>
    </row>
    <row r="23" spans="1:9" ht="12.75">
      <c r="A23" s="39" t="s">
        <v>37</v>
      </c>
      <c r="B23" s="6">
        <v>0</v>
      </c>
      <c r="C23" s="6">
        <v>10463.838874984876</v>
      </c>
      <c r="D23" s="6">
        <v>0</v>
      </c>
      <c r="E23" s="6">
        <v>0</v>
      </c>
      <c r="F23" s="6">
        <f t="shared" si="1"/>
        <v>10463.838874984876</v>
      </c>
      <c r="H23" s="7" t="s">
        <v>38</v>
      </c>
      <c r="I23" s="8">
        <v>0</v>
      </c>
    </row>
    <row r="24" spans="1:6" ht="12.75">
      <c r="A24" s="39" t="s">
        <v>39</v>
      </c>
      <c r="B24" s="6">
        <v>94.97971885124961</v>
      </c>
      <c r="C24" s="6">
        <v>267669.5333491061</v>
      </c>
      <c r="D24" s="6">
        <v>0</v>
      </c>
      <c r="E24" s="6">
        <v>0</v>
      </c>
      <c r="F24" s="6">
        <f t="shared" si="1"/>
        <v>267764.51306795736</v>
      </c>
    </row>
    <row r="25" spans="1:9" ht="12.75">
      <c r="A25" s="39" t="s">
        <v>40</v>
      </c>
      <c r="B25" s="6">
        <v>0</v>
      </c>
      <c r="C25" s="6">
        <v>17138.094669967883</v>
      </c>
      <c r="D25" s="6">
        <v>0</v>
      </c>
      <c r="E25" s="6">
        <v>0</v>
      </c>
      <c r="F25" s="6">
        <f t="shared" si="1"/>
        <v>17138.094669967883</v>
      </c>
      <c r="H25" s="7" t="s">
        <v>41</v>
      </c>
      <c r="I25" s="8">
        <f>SUM(I10:I15)-SUM(I18:I23)</f>
        <v>28996904.458142176</v>
      </c>
    </row>
    <row r="26" spans="1:9" ht="12.75">
      <c r="A26" s="39" t="s">
        <v>42</v>
      </c>
      <c r="B26" s="6">
        <v>0</v>
      </c>
      <c r="C26" s="6">
        <v>85977.34801158948</v>
      </c>
      <c r="D26" s="6">
        <v>0</v>
      </c>
      <c r="E26" s="6">
        <v>0</v>
      </c>
      <c r="F26" s="6">
        <f t="shared" si="1"/>
        <v>85977.34801158948</v>
      </c>
      <c r="H26" s="7" t="s">
        <v>43</v>
      </c>
      <c r="I26" s="8">
        <f>+F60</f>
        <v>28996904.458142165</v>
      </c>
    </row>
    <row r="27" spans="1:6" ht="12.75">
      <c r="A27" s="39" t="s">
        <v>44</v>
      </c>
      <c r="B27" s="6">
        <v>0</v>
      </c>
      <c r="C27" s="6">
        <v>142</v>
      </c>
      <c r="D27" s="6">
        <v>0</v>
      </c>
      <c r="E27" s="6">
        <v>0</v>
      </c>
      <c r="F27" s="6">
        <f t="shared" si="1"/>
        <v>142</v>
      </c>
    </row>
    <row r="28" spans="1:6" ht="12.75">
      <c r="A28" s="39" t="s">
        <v>45</v>
      </c>
      <c r="B28" s="6">
        <v>0</v>
      </c>
      <c r="C28" s="6">
        <v>63619.183939730654</v>
      </c>
      <c r="D28" s="6">
        <v>0</v>
      </c>
      <c r="E28" s="6">
        <v>0</v>
      </c>
      <c r="F28" s="6">
        <f t="shared" si="1"/>
        <v>63619.183939730654</v>
      </c>
    </row>
    <row r="29" spans="1:6" ht="12.75">
      <c r="A29" s="39" t="s">
        <v>46</v>
      </c>
      <c r="B29" s="6">
        <v>0</v>
      </c>
      <c r="C29" s="6">
        <v>122615.26207642962</v>
      </c>
      <c r="D29" s="6">
        <v>0</v>
      </c>
      <c r="E29" s="6">
        <v>0</v>
      </c>
      <c r="F29" s="6">
        <f t="shared" si="1"/>
        <v>122615.26207642962</v>
      </c>
    </row>
    <row r="30" spans="1:6" ht="12.75">
      <c r="A30" s="39" t="s">
        <v>47</v>
      </c>
      <c r="B30" s="6">
        <v>0</v>
      </c>
      <c r="C30" s="6">
        <v>243334.64388302434</v>
      </c>
      <c r="D30" s="6">
        <v>0</v>
      </c>
      <c r="E30" s="6">
        <v>0</v>
      </c>
      <c r="F30" s="6">
        <f t="shared" si="1"/>
        <v>243334.64388302434</v>
      </c>
    </row>
    <row r="31" spans="1:6" ht="12.75">
      <c r="A31" s="39" t="s">
        <v>48</v>
      </c>
      <c r="B31" s="6">
        <v>0</v>
      </c>
      <c r="C31" s="6">
        <v>75744.3514139415</v>
      </c>
      <c r="D31" s="6">
        <v>0</v>
      </c>
      <c r="E31" s="6">
        <v>0</v>
      </c>
      <c r="F31" s="6">
        <f t="shared" si="1"/>
        <v>75744.3514139415</v>
      </c>
    </row>
    <row r="32" spans="1:6" ht="12.75">
      <c r="A32" s="39" t="s">
        <v>49</v>
      </c>
      <c r="B32" s="6">
        <v>0</v>
      </c>
      <c r="C32" s="6">
        <v>49049.25550816898</v>
      </c>
      <c r="D32" s="6">
        <v>0</v>
      </c>
      <c r="E32" s="6">
        <v>0</v>
      </c>
      <c r="F32" s="6">
        <f t="shared" si="1"/>
        <v>49049.25550816898</v>
      </c>
    </row>
    <row r="33" spans="1:6" ht="12.75">
      <c r="A33" s="39" t="s">
        <v>50</v>
      </c>
      <c r="B33" s="6">
        <v>0</v>
      </c>
      <c r="C33" s="6">
        <v>775155.9772204739</v>
      </c>
      <c r="D33" s="6">
        <v>0</v>
      </c>
      <c r="E33" s="6">
        <v>0</v>
      </c>
      <c r="F33" s="6">
        <f t="shared" si="1"/>
        <v>775155.9772204739</v>
      </c>
    </row>
    <row r="34" spans="1:6" ht="12.75">
      <c r="A34" s="39" t="s">
        <v>51</v>
      </c>
      <c r="B34" s="6">
        <v>0</v>
      </c>
      <c r="C34" s="6">
        <v>631876.950237342</v>
      </c>
      <c r="D34" s="6">
        <v>0</v>
      </c>
      <c r="E34" s="6">
        <v>0</v>
      </c>
      <c r="F34" s="6">
        <f t="shared" si="1"/>
        <v>631876.950237342</v>
      </c>
    </row>
    <row r="35" spans="1:6" ht="12.75">
      <c r="A35" s="39" t="s">
        <v>52</v>
      </c>
      <c r="B35" s="6">
        <v>0</v>
      </c>
      <c r="C35" s="6">
        <v>0</v>
      </c>
      <c r="D35" s="6">
        <v>0</v>
      </c>
      <c r="E35" s="6">
        <v>0</v>
      </c>
      <c r="F35" s="6">
        <f t="shared" si="1"/>
        <v>0</v>
      </c>
    </row>
    <row r="36" spans="1:6" ht="12.75">
      <c r="A36" s="39" t="s">
        <v>53</v>
      </c>
      <c r="B36" s="6">
        <v>0</v>
      </c>
      <c r="C36" s="6">
        <v>3814.5166443376124</v>
      </c>
      <c r="D36" s="6">
        <v>0</v>
      </c>
      <c r="E36" s="6">
        <v>0</v>
      </c>
      <c r="F36" s="6">
        <f t="shared" si="1"/>
        <v>3814.5166443376124</v>
      </c>
    </row>
    <row r="37" spans="1:6" ht="12.75">
      <c r="A37" s="39" t="s">
        <v>54</v>
      </c>
      <c r="B37" s="6">
        <v>0</v>
      </c>
      <c r="C37" s="6">
        <v>517157.5468454514</v>
      </c>
      <c r="D37" s="6">
        <v>0</v>
      </c>
      <c r="E37" s="6">
        <v>0</v>
      </c>
      <c r="F37" s="6">
        <f t="shared" si="1"/>
        <v>517157.5468454514</v>
      </c>
    </row>
    <row r="38" spans="1:6" ht="12.75">
      <c r="A38" s="39" t="s">
        <v>55</v>
      </c>
      <c r="B38" s="6">
        <v>0</v>
      </c>
      <c r="C38" s="6">
        <v>0</v>
      </c>
      <c r="D38" s="6">
        <v>0</v>
      </c>
      <c r="E38" s="6">
        <v>0</v>
      </c>
      <c r="F38" s="6">
        <f aca="true" t="shared" si="2" ref="F38:F53">SUM(B38:E38)</f>
        <v>0</v>
      </c>
    </row>
    <row r="39" spans="1:6" ht="12.75">
      <c r="A39" s="39" t="s">
        <v>56</v>
      </c>
      <c r="B39" s="6">
        <v>0</v>
      </c>
      <c r="C39" s="6">
        <v>716718.8852189207</v>
      </c>
      <c r="D39" s="6">
        <v>0</v>
      </c>
      <c r="E39" s="6">
        <v>0</v>
      </c>
      <c r="F39" s="6">
        <f t="shared" si="2"/>
        <v>716718.8852189207</v>
      </c>
    </row>
    <row r="40" spans="1:6" ht="12.75">
      <c r="A40" s="39" t="s">
        <v>57</v>
      </c>
      <c r="B40" s="6">
        <v>0</v>
      </c>
      <c r="C40" s="6">
        <v>72057.77190253236</v>
      </c>
      <c r="D40" s="6">
        <v>0</v>
      </c>
      <c r="E40" s="6">
        <v>0</v>
      </c>
      <c r="F40" s="6">
        <f t="shared" si="2"/>
        <v>72057.77190253236</v>
      </c>
    </row>
    <row r="41" spans="1:6" ht="12.75">
      <c r="A41" s="39" t="s">
        <v>58</v>
      </c>
      <c r="B41" s="6">
        <v>0</v>
      </c>
      <c r="C41" s="6">
        <v>157442.25982550802</v>
      </c>
      <c r="D41" s="6">
        <v>0</v>
      </c>
      <c r="E41" s="6">
        <v>0</v>
      </c>
      <c r="F41" s="6">
        <f t="shared" si="2"/>
        <v>157442.25982550802</v>
      </c>
    </row>
    <row r="42" spans="1:6" ht="12.75">
      <c r="A42" s="39" t="s">
        <v>59</v>
      </c>
      <c r="B42" s="6">
        <v>0</v>
      </c>
      <c r="C42" s="6">
        <v>480837.25906992296</v>
      </c>
      <c r="D42" s="6">
        <v>0</v>
      </c>
      <c r="E42" s="6">
        <v>0</v>
      </c>
      <c r="F42" s="6">
        <f t="shared" si="2"/>
        <v>480837.25906992296</v>
      </c>
    </row>
    <row r="43" spans="1:6" ht="12.75">
      <c r="A43" s="39" t="s">
        <v>60</v>
      </c>
      <c r="B43" s="6">
        <v>0</v>
      </c>
      <c r="C43" s="6">
        <v>97016.90002315247</v>
      </c>
      <c r="D43" s="6">
        <v>0</v>
      </c>
      <c r="E43" s="6">
        <v>0</v>
      </c>
      <c r="F43" s="6">
        <f t="shared" si="2"/>
        <v>97016.90002315247</v>
      </c>
    </row>
    <row r="44" spans="1:6" ht="12.75">
      <c r="A44" s="39" t="s">
        <v>61</v>
      </c>
      <c r="B44" s="6">
        <v>0</v>
      </c>
      <c r="C44" s="6">
        <v>106734.89717534203</v>
      </c>
      <c r="D44" s="6">
        <v>0</v>
      </c>
      <c r="E44" s="6">
        <v>0</v>
      </c>
      <c r="F44" s="6">
        <f t="shared" si="2"/>
        <v>106734.89717534203</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0</v>
      </c>
      <c r="C47" s="6">
        <v>0</v>
      </c>
      <c r="D47" s="6">
        <v>0</v>
      </c>
      <c r="E47" s="6">
        <v>0</v>
      </c>
      <c r="F47" s="6">
        <f t="shared" si="2"/>
        <v>0</v>
      </c>
    </row>
    <row r="48" spans="1:6" ht="12.75">
      <c r="A48" s="39" t="s">
        <v>65</v>
      </c>
      <c r="B48" s="6">
        <v>0</v>
      </c>
      <c r="C48" s="6">
        <v>11800.800723856531</v>
      </c>
      <c r="D48" s="6">
        <v>0</v>
      </c>
      <c r="E48" s="6">
        <v>0</v>
      </c>
      <c r="F48" s="6">
        <f t="shared" si="2"/>
        <v>11800.800723856531</v>
      </c>
    </row>
    <row r="49" spans="1:6" ht="12.75">
      <c r="A49" s="39" t="s">
        <v>66</v>
      </c>
      <c r="B49" s="6">
        <v>0</v>
      </c>
      <c r="C49" s="6">
        <v>38288.821892512875</v>
      </c>
      <c r="D49" s="6">
        <v>0</v>
      </c>
      <c r="E49" s="6">
        <v>0</v>
      </c>
      <c r="F49" s="6">
        <f t="shared" si="2"/>
        <v>38288.821892512875</v>
      </c>
    </row>
    <row r="50" spans="1:6" ht="12.75">
      <c r="A50" s="39" t="s">
        <v>67</v>
      </c>
      <c r="B50" s="6">
        <v>268.1588530838611</v>
      </c>
      <c r="C50" s="6">
        <v>1407120.7902512182</v>
      </c>
      <c r="D50" s="6">
        <v>0</v>
      </c>
      <c r="E50" s="6">
        <v>0</v>
      </c>
      <c r="F50" s="6">
        <f t="shared" si="2"/>
        <v>1407388.949104302</v>
      </c>
    </row>
    <row r="51" spans="1:6" ht="12.75">
      <c r="A51" s="39" t="s">
        <v>68</v>
      </c>
      <c r="B51" s="6">
        <v>0</v>
      </c>
      <c r="C51" s="6">
        <v>97499.34553581344</v>
      </c>
      <c r="D51" s="6">
        <v>0</v>
      </c>
      <c r="E51" s="6">
        <v>0</v>
      </c>
      <c r="F51" s="6">
        <f t="shared" si="2"/>
        <v>97499.34553581344</v>
      </c>
    </row>
    <row r="52" spans="1:6" ht="12.75">
      <c r="A52" s="39" t="s">
        <v>69</v>
      </c>
      <c r="B52" s="6">
        <v>0</v>
      </c>
      <c r="C52" s="6">
        <v>23914.950555801308</v>
      </c>
      <c r="D52" s="6">
        <v>0</v>
      </c>
      <c r="E52" s="6">
        <v>0</v>
      </c>
      <c r="F52" s="6">
        <f t="shared" si="2"/>
        <v>23914.950555801308</v>
      </c>
    </row>
    <row r="53" spans="1:6" ht="12.75">
      <c r="A53" s="39" t="s">
        <v>70</v>
      </c>
      <c r="B53" s="6">
        <v>0</v>
      </c>
      <c r="C53" s="6">
        <v>187532.58879792466</v>
      </c>
      <c r="D53" s="6">
        <v>0</v>
      </c>
      <c r="E53" s="6">
        <v>0</v>
      </c>
      <c r="F53" s="6">
        <f t="shared" si="2"/>
        <v>187532.58879792466</v>
      </c>
    </row>
    <row r="54" spans="1:6" ht="12.75">
      <c r="A54" s="39" t="s">
        <v>71</v>
      </c>
      <c r="B54" s="6">
        <v>0</v>
      </c>
      <c r="C54" s="6">
        <v>142461.39689559437</v>
      </c>
      <c r="D54" s="6">
        <v>0</v>
      </c>
      <c r="E54" s="6">
        <v>0</v>
      </c>
      <c r="F54" s="6">
        <f>SUM(B54:E54)</f>
        <v>142461.39689559437</v>
      </c>
    </row>
    <row r="55" spans="1:6" ht="12.75">
      <c r="A55" s="39" t="s">
        <v>72</v>
      </c>
      <c r="B55" s="6">
        <v>0</v>
      </c>
      <c r="C55" s="6">
        <v>48610.90003928906</v>
      </c>
      <c r="D55" s="6">
        <v>0</v>
      </c>
      <c r="E55" s="6">
        <v>0</v>
      </c>
      <c r="F55" s="6">
        <f>SUM(B55:E55)</f>
        <v>48610.90003928906</v>
      </c>
    </row>
    <row r="56" spans="1:6" ht="12.75">
      <c r="A56" s="39" t="s">
        <v>73</v>
      </c>
      <c r="B56" s="6">
        <v>0</v>
      </c>
      <c r="C56" s="6">
        <v>33515.93038637845</v>
      </c>
      <c r="D56" s="6">
        <v>0</v>
      </c>
      <c r="E56" s="6">
        <v>0</v>
      </c>
      <c r="F56" s="6">
        <f>SUM(B56:E56)</f>
        <v>33515.93038637845</v>
      </c>
    </row>
    <row r="57" spans="1:6" ht="12.75">
      <c r="A57" s="39" t="s">
        <v>74</v>
      </c>
      <c r="B57" s="6">
        <v>0</v>
      </c>
      <c r="C57" s="6">
        <v>65848.72328410835</v>
      </c>
      <c r="D57" s="6">
        <v>0</v>
      </c>
      <c r="E57" s="6">
        <v>0</v>
      </c>
      <c r="F57" s="6">
        <f>SUM(B57:E57)</f>
        <v>65848.72328410835</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5704.108690123174</v>
      </c>
      <c r="C60" s="6">
        <f>SUM(C6:C58)</f>
        <v>28977824.0353487</v>
      </c>
      <c r="D60" s="6">
        <f>SUM(D6:D58)</f>
        <v>13376.314103338354</v>
      </c>
      <c r="E60" s="6">
        <f>SUM(E6:E58)</f>
        <v>0</v>
      </c>
      <c r="F60" s="6">
        <f>SUM(F6:F58)</f>
        <v>28996904.458142165</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Italic"National American Life Insurance Company of Pennsylvania&amp;R&amp;"Geneva,Bold"UNAUDITED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5.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bestFit="1" customWidth="1"/>
    <col min="2" max="2" width="12.125" style="7" bestFit="1" customWidth="1"/>
    <col min="3" max="3" width="13.375" style="7" bestFit="1" customWidth="1"/>
    <col min="4" max="4" width="6.375" style="7" bestFit="1" customWidth="1"/>
    <col min="5" max="5" width="14.50390625" style="7" bestFit="1" customWidth="1"/>
    <col min="6" max="6" width="13.375" style="7" bestFit="1" customWidth="1"/>
    <col min="7" max="7" width="2.625" style="7" customWidth="1"/>
    <col min="8" max="8" width="28.125" style="7" bestFit="1" customWidth="1"/>
    <col min="9" max="9" width="13.375" style="8" bestFit="1" customWidth="1"/>
    <col min="10" max="16384" width="10.625" style="7" customWidth="1"/>
  </cols>
  <sheetData>
    <row r="1" spans="1:6" ht="12.75">
      <c r="A1" s="130" t="s">
        <v>105</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16860.222854179243</v>
      </c>
      <c r="C6" s="6">
        <v>938160.890822873</v>
      </c>
      <c r="D6" s="6">
        <v>0</v>
      </c>
      <c r="E6" s="6">
        <v>0</v>
      </c>
      <c r="F6" s="6">
        <f aca="true" t="shared" si="0" ref="F6:F21">SUM(B6:E6)</f>
        <v>955021.1136770522</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419826573</v>
      </c>
    </row>
    <row r="11" spans="1:6" ht="12.75">
      <c r="A11" s="39" t="s">
        <v>15</v>
      </c>
      <c r="B11" s="6">
        <v>31819.62043129567</v>
      </c>
      <c r="C11" s="6">
        <v>1799205.133430282</v>
      </c>
      <c r="D11" s="6">
        <v>0</v>
      </c>
      <c r="E11" s="6">
        <v>0</v>
      </c>
      <c r="F11" s="6">
        <f t="shared" si="0"/>
        <v>1831024.7538615775</v>
      </c>
    </row>
    <row r="12" spans="1:8" ht="12.75">
      <c r="A12" s="39" t="s">
        <v>16</v>
      </c>
      <c r="B12" s="6">
        <v>0</v>
      </c>
      <c r="C12" s="6">
        <v>0</v>
      </c>
      <c r="D12" s="6">
        <v>0</v>
      </c>
      <c r="E12" s="6">
        <v>0</v>
      </c>
      <c r="F12" s="6">
        <f t="shared" si="0"/>
        <v>0</v>
      </c>
      <c r="H12" s="7" t="s">
        <v>17</v>
      </c>
    </row>
    <row r="13" spans="1:9" ht="12.75">
      <c r="A13" s="39" t="s">
        <v>18</v>
      </c>
      <c r="B13" s="6">
        <v>506676.452243277</v>
      </c>
      <c r="C13" s="6">
        <v>12533214.898633927</v>
      </c>
      <c r="D13" s="6">
        <v>0</v>
      </c>
      <c r="E13" s="6">
        <v>0</v>
      </c>
      <c r="F13" s="6">
        <f t="shared" si="0"/>
        <v>13039891.350877205</v>
      </c>
      <c r="H13" s="7" t="s">
        <v>19</v>
      </c>
      <c r="I13" s="8">
        <v>-2321488</v>
      </c>
    </row>
    <row r="14" spans="1:9" ht="12.75">
      <c r="A14" s="39" t="s">
        <v>20</v>
      </c>
      <c r="B14" s="6">
        <v>0</v>
      </c>
      <c r="C14" s="6">
        <v>0</v>
      </c>
      <c r="D14" s="6">
        <v>0</v>
      </c>
      <c r="E14" s="6">
        <v>0</v>
      </c>
      <c r="F14" s="6">
        <f t="shared" si="0"/>
        <v>0</v>
      </c>
      <c r="H14" s="7" t="s">
        <v>21</v>
      </c>
      <c r="I14" s="8">
        <v>2861498</v>
      </c>
    </row>
    <row r="15" spans="1:9" ht="12.75">
      <c r="A15" s="39" t="s">
        <v>22</v>
      </c>
      <c r="B15" s="6">
        <v>3723789.8851995887</v>
      </c>
      <c r="C15" s="6">
        <v>76585291.00082508</v>
      </c>
      <c r="D15" s="6">
        <v>0</v>
      </c>
      <c r="E15" s="6">
        <v>0</v>
      </c>
      <c r="F15" s="6">
        <f t="shared" si="0"/>
        <v>80309080.88602467</v>
      </c>
      <c r="H15" s="7" t="s">
        <v>23</v>
      </c>
      <c r="I15" s="8">
        <v>4139609.55</v>
      </c>
    </row>
    <row r="16" spans="1:6" ht="12.75">
      <c r="A16" s="39" t="s">
        <v>24</v>
      </c>
      <c r="B16" s="6">
        <v>355547.9201412045</v>
      </c>
      <c r="C16" s="6">
        <v>883119.7818049877</v>
      </c>
      <c r="D16" s="6">
        <v>0</v>
      </c>
      <c r="E16" s="6">
        <v>0</v>
      </c>
      <c r="F16" s="6">
        <f t="shared" si="0"/>
        <v>1238667.7019461922</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100737</v>
      </c>
    </row>
    <row r="19" spans="1:9" ht="12.75">
      <c r="A19" s="39" t="s">
        <v>29</v>
      </c>
      <c r="B19" s="6">
        <v>0</v>
      </c>
      <c r="C19" s="6">
        <v>0</v>
      </c>
      <c r="D19" s="6">
        <v>0</v>
      </c>
      <c r="E19" s="6">
        <v>0</v>
      </c>
      <c r="F19" s="6">
        <f t="shared" si="0"/>
        <v>0</v>
      </c>
      <c r="H19" s="7" t="s">
        <v>30</v>
      </c>
      <c r="I19" s="8">
        <v>3944359</v>
      </c>
    </row>
    <row r="20" spans="1:9" ht="12.75">
      <c r="A20" s="39" t="s">
        <v>31</v>
      </c>
      <c r="B20" s="6">
        <v>134348.0457851832</v>
      </c>
      <c r="C20" s="6">
        <v>9929266.29652648</v>
      </c>
      <c r="D20" s="6">
        <v>0</v>
      </c>
      <c r="E20" s="6">
        <v>0</v>
      </c>
      <c r="F20" s="6">
        <f t="shared" si="0"/>
        <v>10063614.342311664</v>
      </c>
      <c r="H20" s="7" t="s">
        <v>32</v>
      </c>
      <c r="I20" s="8" t="s">
        <v>0</v>
      </c>
    </row>
    <row r="21" spans="1:9" ht="12.75">
      <c r="A21" s="39" t="s">
        <v>33</v>
      </c>
      <c r="B21" s="6">
        <v>873929.4838657642</v>
      </c>
      <c r="C21" s="6">
        <v>7946981.369083832</v>
      </c>
      <c r="D21" s="6">
        <v>0</v>
      </c>
      <c r="E21" s="6">
        <v>0</v>
      </c>
      <c r="F21" s="6">
        <f t="shared" si="0"/>
        <v>8820910.852949597</v>
      </c>
      <c r="H21" s="7" t="s">
        <v>34</v>
      </c>
      <c r="I21" s="8">
        <v>17758201</v>
      </c>
    </row>
    <row r="22" spans="1:9" ht="12.75">
      <c r="A22" s="39" t="s">
        <v>35</v>
      </c>
      <c r="B22" s="6">
        <v>55213.21667010309</v>
      </c>
      <c r="C22" s="6">
        <v>1181419.1931703438</v>
      </c>
      <c r="D22" s="6">
        <v>0</v>
      </c>
      <c r="E22" s="6">
        <v>0</v>
      </c>
      <c r="F22" s="6">
        <f aca="true" t="shared" si="1" ref="F22:F37">SUM(B22:E22)</f>
        <v>1236632.409840447</v>
      </c>
      <c r="H22" s="7" t="s">
        <v>36</v>
      </c>
      <c r="I22" s="8" t="s">
        <v>0</v>
      </c>
    </row>
    <row r="23" spans="1:9" ht="12.75">
      <c r="A23" s="39" t="s">
        <v>37</v>
      </c>
      <c r="B23" s="6">
        <v>0</v>
      </c>
      <c r="C23" s="6">
        <v>0</v>
      </c>
      <c r="D23" s="6">
        <v>0</v>
      </c>
      <c r="E23" s="6">
        <v>0</v>
      </c>
      <c r="F23" s="6">
        <f t="shared" si="1"/>
        <v>0</v>
      </c>
      <c r="H23" s="7" t="s">
        <v>38</v>
      </c>
      <c r="I23" s="8">
        <v>173257993.00000003</v>
      </c>
    </row>
    <row r="24" spans="1:6" ht="12.75">
      <c r="A24" s="39" t="s">
        <v>39</v>
      </c>
      <c r="B24" s="6">
        <v>52499.96272235711</v>
      </c>
      <c r="C24" s="6">
        <v>5001582.381597433</v>
      </c>
      <c r="D24" s="6">
        <v>0</v>
      </c>
      <c r="E24" s="6">
        <v>0</v>
      </c>
      <c r="F24" s="6">
        <f t="shared" si="1"/>
        <v>5054082.344319791</v>
      </c>
    </row>
    <row r="25" spans="1:9" ht="12.75">
      <c r="A25" s="39" t="s">
        <v>40</v>
      </c>
      <c r="B25" s="6">
        <v>0</v>
      </c>
      <c r="C25" s="6">
        <v>0</v>
      </c>
      <c r="D25" s="6">
        <v>0</v>
      </c>
      <c r="E25" s="6">
        <v>0</v>
      </c>
      <c r="F25" s="6">
        <f t="shared" si="1"/>
        <v>0</v>
      </c>
      <c r="H25" s="7" t="s">
        <v>41</v>
      </c>
      <c r="I25" s="8">
        <f>SUM(I10:I15)-SUM(I18:I23)</f>
        <v>229444902.54999998</v>
      </c>
    </row>
    <row r="26" spans="1:9" ht="12.75">
      <c r="A26" s="39" t="s">
        <v>42</v>
      </c>
      <c r="B26" s="6">
        <v>0</v>
      </c>
      <c r="C26" s="6">
        <v>0</v>
      </c>
      <c r="D26" s="6">
        <v>0</v>
      </c>
      <c r="E26" s="6">
        <v>0</v>
      </c>
      <c r="F26" s="6">
        <f t="shared" si="1"/>
        <v>0</v>
      </c>
      <c r="H26" s="7" t="s">
        <v>43</v>
      </c>
      <c r="I26" s="8">
        <f>+F60</f>
        <v>229444902.55000007</v>
      </c>
    </row>
    <row r="27" spans="1:6" ht="12.75">
      <c r="A27" s="39" t="s">
        <v>44</v>
      </c>
      <c r="B27" s="6">
        <v>0</v>
      </c>
      <c r="C27" s="6">
        <v>0</v>
      </c>
      <c r="D27" s="6">
        <v>0</v>
      </c>
      <c r="E27" s="6">
        <v>0</v>
      </c>
      <c r="F27" s="6">
        <f t="shared" si="1"/>
        <v>0</v>
      </c>
    </row>
    <row r="28" spans="1:6" ht="12.75">
      <c r="A28" s="39" t="s">
        <v>45</v>
      </c>
      <c r="B28" s="6">
        <v>1365280.5984009611</v>
      </c>
      <c r="C28" s="6">
        <v>39100941.83590688</v>
      </c>
      <c r="D28" s="6">
        <v>0</v>
      </c>
      <c r="E28" s="6">
        <v>0</v>
      </c>
      <c r="F28" s="6">
        <f t="shared" si="1"/>
        <v>40466222.434307836</v>
      </c>
    </row>
    <row r="29" spans="1:6" ht="12.75">
      <c r="A29" s="39" t="s">
        <v>46</v>
      </c>
      <c r="B29" s="6">
        <v>0</v>
      </c>
      <c r="C29" s="6">
        <v>0</v>
      </c>
      <c r="D29" s="6">
        <v>0</v>
      </c>
      <c r="E29" s="6">
        <v>0</v>
      </c>
      <c r="F29" s="6">
        <f t="shared" si="1"/>
        <v>0</v>
      </c>
    </row>
    <row r="30" spans="1:6" ht="12.75">
      <c r="A30" s="39" t="s">
        <v>47</v>
      </c>
      <c r="B30" s="6">
        <v>9527.558327507566</v>
      </c>
      <c r="C30" s="6">
        <v>4578686.343744703</v>
      </c>
      <c r="D30" s="6">
        <v>0</v>
      </c>
      <c r="E30" s="6">
        <v>0</v>
      </c>
      <c r="F30" s="6">
        <f t="shared" si="1"/>
        <v>4588213.90207221</v>
      </c>
    </row>
    <row r="31" spans="1:6" ht="12.75">
      <c r="A31" s="39" t="s">
        <v>48</v>
      </c>
      <c r="B31" s="6">
        <v>116280.8858475037</v>
      </c>
      <c r="C31" s="6">
        <v>2552439.7049289397</v>
      </c>
      <c r="D31" s="6">
        <v>0</v>
      </c>
      <c r="E31" s="6">
        <v>0</v>
      </c>
      <c r="F31" s="6">
        <f t="shared" si="1"/>
        <v>2668720.5907764435</v>
      </c>
    </row>
    <row r="32" spans="1:6" ht="12.75">
      <c r="A32" s="39" t="s">
        <v>49</v>
      </c>
      <c r="B32" s="6">
        <v>0</v>
      </c>
      <c r="C32" s="6">
        <v>5573.77748954138</v>
      </c>
      <c r="D32" s="6">
        <v>0</v>
      </c>
      <c r="E32" s="6">
        <v>0</v>
      </c>
      <c r="F32" s="6">
        <f t="shared" si="1"/>
        <v>5573.77748954138</v>
      </c>
    </row>
    <row r="33" spans="1:6" ht="12.75">
      <c r="A33" s="39" t="s">
        <v>50</v>
      </c>
      <c r="B33" s="6">
        <v>199245.40313133725</v>
      </c>
      <c r="C33" s="6">
        <v>3340463.99137889</v>
      </c>
      <c r="D33" s="6">
        <v>0</v>
      </c>
      <c r="E33" s="6">
        <v>0</v>
      </c>
      <c r="F33" s="6">
        <f t="shared" si="1"/>
        <v>3539709.3945102273</v>
      </c>
    </row>
    <row r="34" spans="1:6" ht="12.75">
      <c r="A34" s="39" t="s">
        <v>51</v>
      </c>
      <c r="B34" s="6">
        <v>0</v>
      </c>
      <c r="C34" s="6">
        <v>0</v>
      </c>
      <c r="D34" s="6">
        <v>0</v>
      </c>
      <c r="E34" s="6">
        <v>0</v>
      </c>
      <c r="F34" s="6">
        <f t="shared" si="1"/>
        <v>0</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8932.062459043373</v>
      </c>
      <c r="C37" s="6">
        <v>53862.316198623535</v>
      </c>
      <c r="D37" s="6">
        <v>0</v>
      </c>
      <c r="E37" s="6">
        <v>0</v>
      </c>
      <c r="F37" s="6">
        <f t="shared" si="1"/>
        <v>62794.37865766691</v>
      </c>
    </row>
    <row r="38" spans="1:6" ht="12.75">
      <c r="A38" s="39" t="s">
        <v>55</v>
      </c>
      <c r="B38" s="6">
        <v>0</v>
      </c>
      <c r="C38" s="6">
        <v>0</v>
      </c>
      <c r="D38" s="6">
        <v>0</v>
      </c>
      <c r="E38" s="6">
        <v>0</v>
      </c>
      <c r="F38" s="6">
        <f aca="true" t="shared" si="2" ref="F38:F53">SUM(B38:E38)</f>
        <v>0</v>
      </c>
    </row>
    <row r="39" spans="1:6" ht="12.75">
      <c r="A39" s="39" t="s">
        <v>56</v>
      </c>
      <c r="B39" s="6">
        <v>0</v>
      </c>
      <c r="C39" s="6">
        <v>0</v>
      </c>
      <c r="D39" s="6">
        <v>0</v>
      </c>
      <c r="E39" s="6">
        <v>0</v>
      </c>
      <c r="F39" s="6">
        <f t="shared" si="2"/>
        <v>0</v>
      </c>
    </row>
    <row r="40" spans="1:6" ht="12.75">
      <c r="A40" s="39" t="s">
        <v>57</v>
      </c>
      <c r="B40" s="6">
        <v>0</v>
      </c>
      <c r="C40" s="6">
        <v>105639.79169346605</v>
      </c>
      <c r="D40" s="6">
        <v>0</v>
      </c>
      <c r="E40" s="6">
        <v>0</v>
      </c>
      <c r="F40" s="6">
        <f t="shared" si="2"/>
        <v>105639.79169346605</v>
      </c>
    </row>
    <row r="41" spans="1:6" ht="12.75">
      <c r="A41" s="39" t="s">
        <v>58</v>
      </c>
      <c r="B41" s="6">
        <v>0</v>
      </c>
      <c r="C41" s="6">
        <v>0</v>
      </c>
      <c r="D41" s="6">
        <v>0</v>
      </c>
      <c r="E41" s="6">
        <v>0</v>
      </c>
      <c r="F41" s="6">
        <f t="shared" si="2"/>
        <v>0</v>
      </c>
    </row>
    <row r="42" spans="1:6" ht="12.75">
      <c r="A42" s="39" t="s">
        <v>59</v>
      </c>
      <c r="B42" s="6">
        <v>0</v>
      </c>
      <c r="C42" s="6">
        <v>0</v>
      </c>
      <c r="D42" s="6">
        <v>0</v>
      </c>
      <c r="E42" s="6">
        <v>0</v>
      </c>
      <c r="F42" s="6">
        <f t="shared" si="2"/>
        <v>0</v>
      </c>
    </row>
    <row r="43" spans="1:6" ht="12.75">
      <c r="A43" s="39" t="s">
        <v>60</v>
      </c>
      <c r="B43" s="6">
        <v>0</v>
      </c>
      <c r="C43" s="6">
        <v>0</v>
      </c>
      <c r="D43" s="6">
        <v>0</v>
      </c>
      <c r="E43" s="6">
        <v>0</v>
      </c>
      <c r="F43" s="6">
        <f t="shared" si="2"/>
        <v>0</v>
      </c>
    </row>
    <row r="44" spans="1:6" ht="12.75">
      <c r="A44" s="39" t="s">
        <v>61</v>
      </c>
      <c r="B44" s="6">
        <v>0</v>
      </c>
      <c r="C44" s="6">
        <v>0</v>
      </c>
      <c r="D44" s="6">
        <v>0</v>
      </c>
      <c r="E44" s="6">
        <v>0</v>
      </c>
      <c r="F44" s="6">
        <f t="shared" si="2"/>
        <v>0</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85555.51167416999</v>
      </c>
      <c r="C47" s="6">
        <v>160540.05621099618</v>
      </c>
      <c r="D47" s="6">
        <v>0</v>
      </c>
      <c r="E47" s="6">
        <v>0</v>
      </c>
      <c r="F47" s="6">
        <f t="shared" si="2"/>
        <v>246095.56788516615</v>
      </c>
    </row>
    <row r="48" spans="1:6" ht="12.75">
      <c r="A48" s="39" t="s">
        <v>65</v>
      </c>
      <c r="B48" s="6">
        <v>0</v>
      </c>
      <c r="C48" s="6">
        <v>72379.79962501224</v>
      </c>
      <c r="D48" s="6">
        <v>0</v>
      </c>
      <c r="E48" s="6">
        <v>0</v>
      </c>
      <c r="F48" s="6">
        <f t="shared" si="2"/>
        <v>72379.79962501224</v>
      </c>
    </row>
    <row r="49" spans="1:6" ht="12.75">
      <c r="A49" s="39" t="s">
        <v>66</v>
      </c>
      <c r="B49" s="6">
        <v>157635.29949784093</v>
      </c>
      <c r="C49" s="6">
        <v>11838955.343830535</v>
      </c>
      <c r="D49" s="6">
        <v>0</v>
      </c>
      <c r="E49" s="6">
        <v>0</v>
      </c>
      <c r="F49" s="6">
        <f t="shared" si="2"/>
        <v>11996590.643328376</v>
      </c>
    </row>
    <row r="50" spans="1:6" ht="12.75">
      <c r="A50" s="39" t="s">
        <v>67</v>
      </c>
      <c r="B50" s="6">
        <v>548508.812508689</v>
      </c>
      <c r="C50" s="6">
        <v>40149375.81046316</v>
      </c>
      <c r="D50" s="6">
        <v>0</v>
      </c>
      <c r="E50" s="6">
        <v>0</v>
      </c>
      <c r="F50" s="6">
        <f t="shared" si="2"/>
        <v>40697884.62297185</v>
      </c>
    </row>
    <row r="51" spans="1:6" ht="12.75">
      <c r="A51" s="39" t="s">
        <v>68</v>
      </c>
      <c r="B51" s="6">
        <v>0</v>
      </c>
      <c r="C51" s="6">
        <v>40450.558430369085</v>
      </c>
      <c r="D51" s="6">
        <v>0</v>
      </c>
      <c r="E51" s="6">
        <v>0</v>
      </c>
      <c r="F51" s="6">
        <f t="shared" si="2"/>
        <v>40450.558430369085</v>
      </c>
    </row>
    <row r="52" spans="1:6" ht="12.75">
      <c r="A52" s="39" t="s">
        <v>69</v>
      </c>
      <c r="B52" s="6">
        <v>0</v>
      </c>
      <c r="C52" s="6">
        <v>0</v>
      </c>
      <c r="D52" s="6">
        <v>0</v>
      </c>
      <c r="E52" s="6">
        <v>0</v>
      </c>
      <c r="F52" s="6">
        <f t="shared" si="2"/>
        <v>0</v>
      </c>
    </row>
    <row r="53" spans="1:6" ht="12.75">
      <c r="A53" s="39" t="s">
        <v>70</v>
      </c>
      <c r="B53" s="6">
        <v>0</v>
      </c>
      <c r="C53" s="6">
        <v>0</v>
      </c>
      <c r="D53" s="6">
        <v>0</v>
      </c>
      <c r="E53" s="6">
        <v>0</v>
      </c>
      <c r="F53" s="6">
        <f t="shared" si="2"/>
        <v>0</v>
      </c>
    </row>
    <row r="54" spans="1:6" ht="12.75">
      <c r="A54" s="39" t="s">
        <v>71</v>
      </c>
      <c r="B54" s="6">
        <v>0</v>
      </c>
      <c r="C54" s="6">
        <v>0</v>
      </c>
      <c r="D54" s="6">
        <v>0</v>
      </c>
      <c r="E54" s="6">
        <v>0</v>
      </c>
      <c r="F54" s="6">
        <f>SUM(B54:E54)</f>
        <v>0</v>
      </c>
    </row>
    <row r="55" spans="1:6" ht="12.75">
      <c r="A55" s="39" t="s">
        <v>72</v>
      </c>
      <c r="B55" s="6">
        <v>107938.02030482338</v>
      </c>
      <c r="C55" s="6">
        <v>2297763.312138824</v>
      </c>
      <c r="D55" s="6">
        <v>0</v>
      </c>
      <c r="E55" s="6">
        <v>0</v>
      </c>
      <c r="F55" s="6">
        <f>SUM(B55:E55)</f>
        <v>2405701.332443647</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8349588.962064828</v>
      </c>
      <c r="C60" s="6">
        <f>SUM(C6:C58)</f>
        <v>221095313.58793518</v>
      </c>
      <c r="D60" s="6">
        <f>SUM(D6:D58)</f>
        <v>0</v>
      </c>
      <c r="E60" s="6">
        <f>SUM(E6:E58)</f>
        <v>0</v>
      </c>
      <c r="F60" s="6">
        <f>SUM(F6:F58)</f>
        <v>229444902.55000007</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Italic"National Heritage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6.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15.625" style="7" bestFit="1" customWidth="1"/>
    <col min="2" max="2" width="12.125" style="7" bestFit="1" customWidth="1"/>
    <col min="3" max="3" width="11.6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384" width="10.625" style="7" customWidth="1"/>
  </cols>
  <sheetData>
    <row r="1" spans="1:6" ht="12.75">
      <c r="A1" s="130" t="s">
        <v>123</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419335.51816755073</v>
      </c>
      <c r="C6" s="6">
        <v>0</v>
      </c>
      <c r="D6" s="6">
        <v>0</v>
      </c>
      <c r="E6" s="6">
        <v>0</v>
      </c>
      <c r="F6" s="6">
        <f aca="true" t="shared" si="0" ref="F6:F21">SUM(B6:E6)</f>
        <v>419335.51816755073</v>
      </c>
      <c r="H6" s="7" t="s">
        <v>8</v>
      </c>
      <c r="I6" s="8" t="s">
        <v>0</v>
      </c>
    </row>
    <row r="7" spans="1:6" ht="12" customHeight="1">
      <c r="A7" s="39" t="s">
        <v>9</v>
      </c>
      <c r="B7" s="6">
        <v>40754.496130814005</v>
      </c>
      <c r="C7" s="6">
        <v>0</v>
      </c>
      <c r="D7" s="6">
        <v>0</v>
      </c>
      <c r="E7" s="6">
        <v>0</v>
      </c>
      <c r="F7" s="6">
        <f t="shared" si="0"/>
        <v>40754.496130814005</v>
      </c>
    </row>
    <row r="8" spans="1:9" ht="12.75">
      <c r="A8" s="39" t="s">
        <v>10</v>
      </c>
      <c r="B8" s="6">
        <v>1412561.651405261</v>
      </c>
      <c r="C8" s="6">
        <v>0</v>
      </c>
      <c r="D8" s="6">
        <v>0</v>
      </c>
      <c r="E8" s="6">
        <v>0</v>
      </c>
      <c r="F8" s="6">
        <f t="shared" si="0"/>
        <v>1412561.651405261</v>
      </c>
      <c r="H8" s="7" t="s">
        <v>0</v>
      </c>
      <c r="I8" s="8" t="s">
        <v>0</v>
      </c>
    </row>
    <row r="9" spans="1:9" ht="12.75">
      <c r="A9" s="39" t="s">
        <v>11</v>
      </c>
      <c r="B9" s="6">
        <v>302631.61751036375</v>
      </c>
      <c r="C9" s="6">
        <v>0</v>
      </c>
      <c r="D9" s="6">
        <v>0</v>
      </c>
      <c r="E9" s="6">
        <v>0</v>
      </c>
      <c r="F9" s="6">
        <f t="shared" si="0"/>
        <v>302631.61751036375</v>
      </c>
      <c r="H9" s="7" t="s">
        <v>0</v>
      </c>
      <c r="I9" s="8" t="s">
        <v>0</v>
      </c>
    </row>
    <row r="10" spans="1:9" ht="12.75">
      <c r="A10" s="39" t="s">
        <v>12</v>
      </c>
      <c r="B10" s="6">
        <v>7411076.580773576</v>
      </c>
      <c r="C10" s="6">
        <v>0</v>
      </c>
      <c r="D10" s="6">
        <v>0</v>
      </c>
      <c r="E10" s="6">
        <v>0</v>
      </c>
      <c r="F10" s="6">
        <f t="shared" si="0"/>
        <v>7411076.580773576</v>
      </c>
      <c r="H10" s="7" t="s">
        <v>13</v>
      </c>
      <c r="I10" s="8">
        <v>98448912.99999994</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154970.4172342787</v>
      </c>
      <c r="C13" s="6">
        <v>0</v>
      </c>
      <c r="D13" s="6">
        <v>0</v>
      </c>
      <c r="E13" s="6">
        <v>0</v>
      </c>
      <c r="F13" s="6">
        <f t="shared" si="0"/>
        <v>154970.4172342787</v>
      </c>
      <c r="H13" s="7" t="s">
        <v>19</v>
      </c>
      <c r="I13" s="8">
        <v>0</v>
      </c>
    </row>
    <row r="14" spans="1:9" ht="12.75">
      <c r="A14" s="39" t="s">
        <v>20</v>
      </c>
      <c r="B14" s="6">
        <v>0</v>
      </c>
      <c r="C14" s="6">
        <v>0</v>
      </c>
      <c r="D14" s="6">
        <v>0</v>
      </c>
      <c r="E14" s="6">
        <v>0</v>
      </c>
      <c r="F14" s="6">
        <f t="shared" si="0"/>
        <v>0</v>
      </c>
      <c r="H14" s="7" t="s">
        <v>21</v>
      </c>
      <c r="I14" s="8">
        <v>0</v>
      </c>
    </row>
    <row r="15" spans="1:9" ht="12.75">
      <c r="A15" s="39" t="s">
        <v>22</v>
      </c>
      <c r="B15" s="6">
        <v>5509508.253451564</v>
      </c>
      <c r="C15" s="6">
        <v>0</v>
      </c>
      <c r="D15" s="6">
        <v>0</v>
      </c>
      <c r="E15" s="6">
        <v>0</v>
      </c>
      <c r="F15" s="6">
        <f t="shared" si="0"/>
        <v>5509508.253451564</v>
      </c>
      <c r="H15" s="7" t="s">
        <v>23</v>
      </c>
      <c r="I15" s="8">
        <v>1829233.4</v>
      </c>
    </row>
    <row r="16" spans="1:6" ht="12.75">
      <c r="A16" s="39" t="s">
        <v>24</v>
      </c>
      <c r="B16" s="6">
        <v>682922.2469599256</v>
      </c>
      <c r="C16" s="6">
        <v>0</v>
      </c>
      <c r="D16" s="6">
        <v>0</v>
      </c>
      <c r="E16" s="6">
        <v>0</v>
      </c>
      <c r="F16" s="6">
        <f t="shared" si="0"/>
        <v>682922.2469599256</v>
      </c>
    </row>
    <row r="17" spans="1:8" ht="12.75">
      <c r="A17" s="39" t="s">
        <v>25</v>
      </c>
      <c r="B17" s="6">
        <v>192586.3678759685</v>
      </c>
      <c r="C17" s="6">
        <v>0</v>
      </c>
      <c r="D17" s="6">
        <v>0</v>
      </c>
      <c r="E17" s="6">
        <v>0</v>
      </c>
      <c r="F17" s="6">
        <f t="shared" si="0"/>
        <v>192586.3678759685</v>
      </c>
      <c r="H17" s="7" t="s">
        <v>26</v>
      </c>
    </row>
    <row r="18" spans="1:9" ht="12.75">
      <c r="A18" s="39" t="s">
        <v>27</v>
      </c>
      <c r="B18" s="6">
        <v>266728.3130020358</v>
      </c>
      <c r="C18" s="6">
        <v>0</v>
      </c>
      <c r="D18" s="6">
        <v>0</v>
      </c>
      <c r="E18" s="6">
        <v>0</v>
      </c>
      <c r="F18" s="6">
        <f t="shared" si="0"/>
        <v>266728.3130020358</v>
      </c>
      <c r="H18" s="7" t="s">
        <v>28</v>
      </c>
      <c r="I18" s="8">
        <v>7067439.790000001</v>
      </c>
    </row>
    <row r="19" spans="1:9" ht="12.75">
      <c r="A19" s="39" t="s">
        <v>29</v>
      </c>
      <c r="B19" s="6">
        <v>10449672.284714004</v>
      </c>
      <c r="C19" s="6">
        <v>0</v>
      </c>
      <c r="D19" s="6">
        <v>0</v>
      </c>
      <c r="E19" s="6">
        <v>0</v>
      </c>
      <c r="F19" s="6">
        <f t="shared" si="0"/>
        <v>10449672.284714004</v>
      </c>
      <c r="H19" s="7" t="s">
        <v>30</v>
      </c>
      <c r="I19" s="8">
        <v>-145086</v>
      </c>
    </row>
    <row r="20" spans="1:9" ht="12.75">
      <c r="A20" s="39" t="s">
        <v>31</v>
      </c>
      <c r="B20" s="6">
        <v>2298851.1782683344</v>
      </c>
      <c r="C20" s="6">
        <v>0</v>
      </c>
      <c r="D20" s="6">
        <v>0</v>
      </c>
      <c r="E20" s="6">
        <v>0</v>
      </c>
      <c r="F20" s="6">
        <f t="shared" si="0"/>
        <v>2298851.1782683344</v>
      </c>
      <c r="H20" s="7" t="s">
        <v>32</v>
      </c>
      <c r="I20" s="8" t="s">
        <v>0</v>
      </c>
    </row>
    <row r="21" spans="1:9" ht="12.75">
      <c r="A21" s="39" t="s">
        <v>33</v>
      </c>
      <c r="B21" s="6">
        <v>1902679.668689958</v>
      </c>
      <c r="C21" s="6">
        <v>0</v>
      </c>
      <c r="D21" s="6">
        <v>0</v>
      </c>
      <c r="E21" s="6">
        <v>0</v>
      </c>
      <c r="F21" s="6">
        <f t="shared" si="0"/>
        <v>1902679.668689958</v>
      </c>
      <c r="H21" s="7" t="s">
        <v>34</v>
      </c>
      <c r="I21" s="8">
        <v>10862914</v>
      </c>
    </row>
    <row r="22" spans="1:9" ht="12.75">
      <c r="A22" s="39" t="s">
        <v>35</v>
      </c>
      <c r="B22" s="6">
        <v>439472.575814196</v>
      </c>
      <c r="C22" s="6">
        <v>0</v>
      </c>
      <c r="D22" s="6">
        <v>0</v>
      </c>
      <c r="E22" s="6">
        <v>0</v>
      </c>
      <c r="F22" s="6">
        <f aca="true" t="shared" si="1" ref="F22:F37">SUM(B22:E22)</f>
        <v>439472.575814196</v>
      </c>
      <c r="H22" s="7" t="s">
        <v>36</v>
      </c>
      <c r="I22" s="8" t="s">
        <v>0</v>
      </c>
    </row>
    <row r="23" spans="1:9" ht="12.75">
      <c r="A23" s="39" t="s">
        <v>37</v>
      </c>
      <c r="B23" s="6">
        <v>342840.62779799226</v>
      </c>
      <c r="C23" s="6">
        <v>0</v>
      </c>
      <c r="D23" s="6">
        <v>0</v>
      </c>
      <c r="E23" s="6">
        <v>0</v>
      </c>
      <c r="F23" s="6">
        <f t="shared" si="1"/>
        <v>342840.62779799226</v>
      </c>
      <c r="H23" s="7" t="s">
        <v>38</v>
      </c>
      <c r="I23" s="8">
        <v>642701</v>
      </c>
    </row>
    <row r="24" spans="1:6" ht="12.75">
      <c r="A24" s="39" t="s">
        <v>39</v>
      </c>
      <c r="B24" s="6">
        <v>0</v>
      </c>
      <c r="C24" s="6">
        <v>0</v>
      </c>
      <c r="D24" s="6">
        <v>0</v>
      </c>
      <c r="E24" s="6">
        <v>0</v>
      </c>
      <c r="F24" s="6">
        <f t="shared" si="1"/>
        <v>0</v>
      </c>
    </row>
    <row r="25" spans="1:9" ht="12.75">
      <c r="A25" s="39" t="s">
        <v>40</v>
      </c>
      <c r="B25" s="6">
        <v>300681.8525642486</v>
      </c>
      <c r="C25" s="6">
        <v>0</v>
      </c>
      <c r="D25" s="6">
        <v>0</v>
      </c>
      <c r="E25" s="6">
        <v>0</v>
      </c>
      <c r="F25" s="6">
        <f t="shared" si="1"/>
        <v>300681.8525642486</v>
      </c>
      <c r="H25" s="7" t="s">
        <v>41</v>
      </c>
      <c r="I25" s="8">
        <f>SUM(I10:I15)-SUM(I18:I23)</f>
        <v>81850177.60999995</v>
      </c>
    </row>
    <row r="26" spans="1:9" ht="12.75">
      <c r="A26" s="39" t="s">
        <v>42</v>
      </c>
      <c r="B26" s="6">
        <v>1221659.6921735315</v>
      </c>
      <c r="C26" s="6">
        <v>0</v>
      </c>
      <c r="D26" s="6">
        <v>0</v>
      </c>
      <c r="E26" s="6">
        <v>0</v>
      </c>
      <c r="F26" s="6">
        <f t="shared" si="1"/>
        <v>1221659.6921735315</v>
      </c>
      <c r="H26" s="7" t="s">
        <v>43</v>
      </c>
      <c r="I26" s="8">
        <f>+F60</f>
        <v>81850177.61</v>
      </c>
    </row>
    <row r="27" spans="1:6" ht="12.75">
      <c r="A27" s="39" t="s">
        <v>44</v>
      </c>
      <c r="B27" s="6">
        <v>1901861.1484621502</v>
      </c>
      <c r="C27" s="6">
        <v>0</v>
      </c>
      <c r="D27" s="6">
        <v>0</v>
      </c>
      <c r="E27" s="6">
        <v>0</v>
      </c>
      <c r="F27" s="6">
        <f t="shared" si="1"/>
        <v>1901861.1484621502</v>
      </c>
    </row>
    <row r="28" spans="1:6" ht="12.75">
      <c r="A28" s="39" t="s">
        <v>45</v>
      </c>
      <c r="B28" s="6">
        <v>1569645.3596853665</v>
      </c>
      <c r="C28" s="6">
        <v>0</v>
      </c>
      <c r="D28" s="6">
        <v>0</v>
      </c>
      <c r="E28" s="6">
        <v>0</v>
      </c>
      <c r="F28" s="6">
        <f t="shared" si="1"/>
        <v>1569645.3596853665</v>
      </c>
    </row>
    <row r="29" spans="1:6" ht="12.75">
      <c r="A29" s="39" t="s">
        <v>46</v>
      </c>
      <c r="B29" s="6">
        <v>712317.5421802037</v>
      </c>
      <c r="C29" s="6">
        <v>0</v>
      </c>
      <c r="D29" s="6">
        <v>0</v>
      </c>
      <c r="E29" s="6">
        <v>0</v>
      </c>
      <c r="F29" s="6">
        <f t="shared" si="1"/>
        <v>712317.5421802037</v>
      </c>
    </row>
    <row r="30" spans="1:6" ht="12.75">
      <c r="A30" s="39" t="s">
        <v>47</v>
      </c>
      <c r="B30" s="6">
        <v>159664.46426338307</v>
      </c>
      <c r="C30" s="6">
        <v>0</v>
      </c>
      <c r="D30" s="6">
        <v>0</v>
      </c>
      <c r="E30" s="6">
        <v>0</v>
      </c>
      <c r="F30" s="6">
        <f t="shared" si="1"/>
        <v>159664.46426338307</v>
      </c>
    </row>
    <row r="31" spans="1:6" ht="12.75">
      <c r="A31" s="39" t="s">
        <v>48</v>
      </c>
      <c r="B31" s="6">
        <v>897909.9333746277</v>
      </c>
      <c r="C31" s="6">
        <v>0</v>
      </c>
      <c r="D31" s="6">
        <v>0</v>
      </c>
      <c r="E31" s="6">
        <v>0</v>
      </c>
      <c r="F31" s="6">
        <f t="shared" si="1"/>
        <v>897909.9333746277</v>
      </c>
    </row>
    <row r="32" spans="1:6" ht="12.75">
      <c r="A32" s="39" t="s">
        <v>49</v>
      </c>
      <c r="B32" s="6">
        <v>229542.97086281446</v>
      </c>
      <c r="C32" s="6">
        <v>0</v>
      </c>
      <c r="D32" s="6">
        <v>0</v>
      </c>
      <c r="E32" s="6">
        <v>0</v>
      </c>
      <c r="F32" s="6">
        <f t="shared" si="1"/>
        <v>229542.97086281446</v>
      </c>
    </row>
    <row r="33" spans="1:6" ht="12.75">
      <c r="A33" s="39" t="s">
        <v>50</v>
      </c>
      <c r="B33" s="6">
        <v>646965.5484699468</v>
      </c>
      <c r="C33" s="6">
        <v>0</v>
      </c>
      <c r="D33" s="6">
        <v>0</v>
      </c>
      <c r="E33" s="6">
        <v>0</v>
      </c>
      <c r="F33" s="6">
        <f t="shared" si="1"/>
        <v>646965.5484699468</v>
      </c>
    </row>
    <row r="34" spans="1:6" ht="12.75">
      <c r="A34" s="39" t="s">
        <v>51</v>
      </c>
      <c r="B34" s="6">
        <v>184141.31523319046</v>
      </c>
      <c r="C34" s="6">
        <v>0</v>
      </c>
      <c r="D34" s="6">
        <v>0</v>
      </c>
      <c r="E34" s="6">
        <v>0</v>
      </c>
      <c r="F34" s="6">
        <f t="shared" si="1"/>
        <v>184141.31523319046</v>
      </c>
    </row>
    <row r="35" spans="1:6" ht="12.75">
      <c r="A35" s="39" t="s">
        <v>52</v>
      </c>
      <c r="B35" s="6">
        <v>161811.1354961682</v>
      </c>
      <c r="C35" s="6">
        <v>0</v>
      </c>
      <c r="D35" s="6">
        <v>0</v>
      </c>
      <c r="E35" s="6">
        <v>0</v>
      </c>
      <c r="F35" s="6">
        <f t="shared" si="1"/>
        <v>161811.1354961682</v>
      </c>
    </row>
    <row r="36" spans="1:6" ht="12.75">
      <c r="A36" s="39" t="s">
        <v>53</v>
      </c>
      <c r="B36" s="6">
        <v>10895833.191355705</v>
      </c>
      <c r="C36" s="6">
        <v>0</v>
      </c>
      <c r="D36" s="6">
        <v>0</v>
      </c>
      <c r="E36" s="6">
        <v>0</v>
      </c>
      <c r="F36" s="6">
        <f t="shared" si="1"/>
        <v>10895833.191355705</v>
      </c>
    </row>
    <row r="37" spans="1:6" ht="12.75">
      <c r="A37" s="39" t="s">
        <v>54</v>
      </c>
      <c r="B37" s="6">
        <v>255338.98042562802</v>
      </c>
      <c r="C37" s="6">
        <v>0</v>
      </c>
      <c r="D37" s="6">
        <v>0</v>
      </c>
      <c r="E37" s="6">
        <v>0</v>
      </c>
      <c r="F37" s="6">
        <f t="shared" si="1"/>
        <v>255338.98042562802</v>
      </c>
    </row>
    <row r="38" spans="1:6" ht="12.75">
      <c r="A38" s="39" t="s">
        <v>55</v>
      </c>
      <c r="B38" s="6">
        <v>0</v>
      </c>
      <c r="C38" s="6">
        <v>0</v>
      </c>
      <c r="D38" s="6">
        <v>0</v>
      </c>
      <c r="E38" s="6">
        <v>0</v>
      </c>
      <c r="F38" s="6">
        <f aca="true" t="shared" si="2" ref="F38:F53">SUM(B38:E38)</f>
        <v>0</v>
      </c>
    </row>
    <row r="39" spans="1:6" ht="12.75">
      <c r="A39" s="39" t="s">
        <v>56</v>
      </c>
      <c r="B39" s="6">
        <v>709097.5302176395</v>
      </c>
      <c r="C39" s="6">
        <v>0</v>
      </c>
      <c r="D39" s="6">
        <v>0</v>
      </c>
      <c r="E39" s="6">
        <v>0</v>
      </c>
      <c r="F39" s="6">
        <f t="shared" si="2"/>
        <v>709097.5302176395</v>
      </c>
    </row>
    <row r="40" spans="1:6" ht="12.75">
      <c r="A40" s="39" t="s">
        <v>57</v>
      </c>
      <c r="B40" s="6">
        <v>583654.0743128479</v>
      </c>
      <c r="C40" s="6">
        <v>0</v>
      </c>
      <c r="D40" s="6">
        <v>0</v>
      </c>
      <c r="E40" s="6">
        <v>0</v>
      </c>
      <c r="F40" s="6">
        <f t="shared" si="2"/>
        <v>583654.0743128479</v>
      </c>
    </row>
    <row r="41" spans="1:6" ht="12.75">
      <c r="A41" s="39" t="s">
        <v>58</v>
      </c>
      <c r="B41" s="6">
        <v>2521632.799825878</v>
      </c>
      <c r="C41" s="6">
        <v>0</v>
      </c>
      <c r="D41" s="6">
        <v>0</v>
      </c>
      <c r="E41" s="6">
        <v>0</v>
      </c>
      <c r="F41" s="6">
        <f t="shared" si="2"/>
        <v>2521632.799825878</v>
      </c>
    </row>
    <row r="42" spans="1:6" ht="12.75">
      <c r="A42" s="39" t="s">
        <v>59</v>
      </c>
      <c r="B42" s="6">
        <v>883807.3254360765</v>
      </c>
      <c r="C42" s="6">
        <v>0</v>
      </c>
      <c r="D42" s="6">
        <v>0</v>
      </c>
      <c r="E42" s="6">
        <v>0</v>
      </c>
      <c r="F42" s="6">
        <f t="shared" si="2"/>
        <v>883807.3254360765</v>
      </c>
    </row>
    <row r="43" spans="1:6" ht="12.75">
      <c r="A43" s="39" t="s">
        <v>60</v>
      </c>
      <c r="B43" s="6">
        <v>577158.3451553787</v>
      </c>
      <c r="C43" s="6">
        <v>0</v>
      </c>
      <c r="D43" s="6">
        <v>0</v>
      </c>
      <c r="E43" s="6">
        <v>0</v>
      </c>
      <c r="F43" s="6">
        <f t="shared" si="2"/>
        <v>577158.3451553787</v>
      </c>
    </row>
    <row r="44" spans="1:6" ht="12.75">
      <c r="A44" s="39" t="s">
        <v>61</v>
      </c>
      <c r="B44" s="6">
        <v>4993488.039796607</v>
      </c>
      <c r="C44" s="6">
        <v>0</v>
      </c>
      <c r="D44" s="6">
        <v>0</v>
      </c>
      <c r="E44" s="6">
        <v>0</v>
      </c>
      <c r="F44" s="6">
        <f t="shared" si="2"/>
        <v>4993488.039796607</v>
      </c>
    </row>
    <row r="45" spans="1:6" ht="12.75">
      <c r="A45" s="39" t="s">
        <v>62</v>
      </c>
      <c r="B45" s="6">
        <v>48675.2149754334</v>
      </c>
      <c r="C45" s="6">
        <v>0</v>
      </c>
      <c r="D45" s="6">
        <v>0</v>
      </c>
      <c r="E45" s="6">
        <v>0</v>
      </c>
      <c r="F45" s="6">
        <f t="shared" si="2"/>
        <v>48675.2149754334</v>
      </c>
    </row>
    <row r="46" spans="1:6" ht="12.75">
      <c r="A46" s="39" t="s">
        <v>63</v>
      </c>
      <c r="B46" s="6">
        <v>0</v>
      </c>
      <c r="C46" s="6">
        <v>0</v>
      </c>
      <c r="D46" s="6">
        <v>0</v>
      </c>
      <c r="E46" s="6">
        <v>0</v>
      </c>
      <c r="F46" s="6">
        <f t="shared" si="2"/>
        <v>0</v>
      </c>
    </row>
    <row r="47" spans="1:6" ht="12.75">
      <c r="A47" s="39" t="s">
        <v>64</v>
      </c>
      <c r="B47" s="6">
        <v>1119126.1620525625</v>
      </c>
      <c r="C47" s="6">
        <v>0</v>
      </c>
      <c r="D47" s="6">
        <v>0</v>
      </c>
      <c r="E47" s="6">
        <v>0</v>
      </c>
      <c r="F47" s="6">
        <f t="shared" si="2"/>
        <v>1119126.1620525625</v>
      </c>
    </row>
    <row r="48" spans="1:6" ht="12.75">
      <c r="A48" s="39" t="s">
        <v>65</v>
      </c>
      <c r="B48" s="6">
        <v>376212.31511235575</v>
      </c>
      <c r="C48" s="6">
        <v>0</v>
      </c>
      <c r="D48" s="6">
        <v>0</v>
      </c>
      <c r="E48" s="6">
        <v>0</v>
      </c>
      <c r="F48" s="6">
        <f t="shared" si="2"/>
        <v>376212.31511235575</v>
      </c>
    </row>
    <row r="49" spans="1:6" ht="12.75">
      <c r="A49" s="39" t="s">
        <v>66</v>
      </c>
      <c r="B49" s="6">
        <v>1348054.9729227647</v>
      </c>
      <c r="C49" s="6">
        <v>0</v>
      </c>
      <c r="D49" s="6">
        <v>0</v>
      </c>
      <c r="E49" s="6">
        <v>0</v>
      </c>
      <c r="F49" s="6">
        <f t="shared" si="2"/>
        <v>1348054.9729227647</v>
      </c>
    </row>
    <row r="50" spans="1:6" ht="12.75">
      <c r="A50" s="39" t="s">
        <v>67</v>
      </c>
      <c r="B50" s="6">
        <v>1684482.6492874178</v>
      </c>
      <c r="C50" s="6">
        <v>0</v>
      </c>
      <c r="D50" s="6">
        <v>0</v>
      </c>
      <c r="E50" s="6">
        <v>0</v>
      </c>
      <c r="F50" s="6">
        <f t="shared" si="2"/>
        <v>1684482.6492874178</v>
      </c>
    </row>
    <row r="51" spans="1:6" ht="12.75">
      <c r="A51" s="39" t="s">
        <v>68</v>
      </c>
      <c r="B51" s="6">
        <v>317985.40976055706</v>
      </c>
      <c r="C51" s="6">
        <v>0</v>
      </c>
      <c r="D51" s="6">
        <v>0</v>
      </c>
      <c r="E51" s="6">
        <v>0</v>
      </c>
      <c r="F51" s="6">
        <f t="shared" si="2"/>
        <v>317985.40976055706</v>
      </c>
    </row>
    <row r="52" spans="1:6" ht="12.75">
      <c r="A52" s="39" t="s">
        <v>69</v>
      </c>
      <c r="B52" s="6">
        <v>0</v>
      </c>
      <c r="C52" s="6">
        <v>0</v>
      </c>
      <c r="D52" s="6">
        <v>0</v>
      </c>
      <c r="E52" s="6">
        <v>0</v>
      </c>
      <c r="F52" s="6">
        <f t="shared" si="2"/>
        <v>0</v>
      </c>
    </row>
    <row r="53" spans="1:6" ht="12.75">
      <c r="A53" s="39" t="s">
        <v>70</v>
      </c>
      <c r="B53" s="6">
        <v>1309804.8387811785</v>
      </c>
      <c r="C53" s="6">
        <v>0</v>
      </c>
      <c r="D53" s="6">
        <v>0</v>
      </c>
      <c r="E53" s="6">
        <v>0</v>
      </c>
      <c r="F53" s="6">
        <f t="shared" si="2"/>
        <v>1309804.8387811785</v>
      </c>
    </row>
    <row r="54" spans="1:6" ht="12.75">
      <c r="A54" s="39" t="s">
        <v>71</v>
      </c>
      <c r="B54" s="6">
        <v>1645564.1839368234</v>
      </c>
      <c r="C54" s="6">
        <v>0</v>
      </c>
      <c r="D54" s="6">
        <v>0</v>
      </c>
      <c r="E54" s="6">
        <v>0</v>
      </c>
      <c r="F54" s="6">
        <f>SUM(B54:E54)</f>
        <v>1645564.1839368234</v>
      </c>
    </row>
    <row r="55" spans="1:6" ht="12.75">
      <c r="A55" s="39" t="s">
        <v>72</v>
      </c>
      <c r="B55" s="6">
        <v>258382.54101641855</v>
      </c>
      <c r="C55" s="6">
        <v>0</v>
      </c>
      <c r="D55" s="6">
        <v>0</v>
      </c>
      <c r="E55" s="6">
        <v>0</v>
      </c>
      <c r="F55" s="6">
        <f>SUM(B55:E55)</f>
        <v>258382.54101641855</v>
      </c>
    </row>
    <row r="56" spans="1:6" ht="12.75">
      <c r="A56" s="39" t="s">
        <v>73</v>
      </c>
      <c r="B56" s="6">
        <v>12256151.40443028</v>
      </c>
      <c r="C56" s="6">
        <v>0</v>
      </c>
      <c r="D56" s="6">
        <v>0</v>
      </c>
      <c r="E56" s="6">
        <v>0</v>
      </c>
      <c r="F56" s="6">
        <f>SUM(B56:E56)</f>
        <v>12256151.40443028</v>
      </c>
    </row>
    <row r="57" spans="1:6" ht="12.75">
      <c r="A57" s="39" t="s">
        <v>74</v>
      </c>
      <c r="B57" s="6">
        <v>252934.87063699248</v>
      </c>
      <c r="C57" s="6">
        <v>0</v>
      </c>
      <c r="D57" s="6">
        <v>0</v>
      </c>
      <c r="E57" s="6">
        <v>0</v>
      </c>
      <c r="F57" s="6">
        <f>SUM(B57:E57)</f>
        <v>252934.87063699248</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81850177.61</v>
      </c>
      <c r="C60" s="6">
        <f>SUM(C6:C58)</f>
        <v>0</v>
      </c>
      <c r="D60" s="6">
        <f>SUM(D6:D58)</f>
        <v>0</v>
      </c>
      <c r="E60" s="6">
        <f>SUM(E6:E58)</f>
        <v>0</v>
      </c>
      <c r="F60" s="6">
        <f>SUM(F6:F58)</f>
        <v>81850177.61</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Italic"New Jersey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7.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15.625" style="7" bestFit="1" customWidth="1"/>
    <col min="2" max="2" width="9.375" style="7" bestFit="1" customWidth="1"/>
    <col min="3" max="3" width="12.1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3.375" style="8" bestFit="1" customWidth="1"/>
    <col min="10" max="16384" width="10.625" style="7" customWidth="1"/>
  </cols>
  <sheetData>
    <row r="1" spans="1:6" ht="12.75">
      <c r="A1" s="130" t="s">
        <v>124</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2208.929518153875</v>
      </c>
      <c r="C6" s="6">
        <v>55985.78600577063</v>
      </c>
      <c r="D6" s="6">
        <v>0</v>
      </c>
      <c r="E6" s="6">
        <v>0</v>
      </c>
      <c r="F6" s="6">
        <f aca="true" t="shared" si="0" ref="F6:F21">SUM(B6:E6)</f>
        <v>58194.715523924504</v>
      </c>
      <c r="H6" s="7" t="s">
        <v>8</v>
      </c>
      <c r="I6" s="8" t="s">
        <v>0</v>
      </c>
    </row>
    <row r="7" spans="1:6" ht="12" customHeight="1">
      <c r="A7" s="39" t="s">
        <v>9</v>
      </c>
      <c r="B7" s="6">
        <v>0</v>
      </c>
      <c r="C7" s="6">
        <v>0</v>
      </c>
      <c r="D7" s="6">
        <v>0</v>
      </c>
      <c r="E7" s="6">
        <v>0</v>
      </c>
      <c r="F7" s="6">
        <f t="shared" si="0"/>
        <v>0</v>
      </c>
    </row>
    <row r="8" spans="1:9" ht="12.75">
      <c r="A8" s="39" t="s">
        <v>10</v>
      </c>
      <c r="B8" s="6">
        <v>11056.623415189933</v>
      </c>
      <c r="C8" s="6">
        <v>1174592.6270898557</v>
      </c>
      <c r="D8" s="6">
        <v>0</v>
      </c>
      <c r="E8" s="6">
        <v>0</v>
      </c>
      <c r="F8" s="6">
        <f t="shared" si="0"/>
        <v>1185649.2505050458</v>
      </c>
      <c r="H8" s="7" t="s">
        <v>0</v>
      </c>
      <c r="I8" s="8" t="s">
        <v>0</v>
      </c>
    </row>
    <row r="9" spans="1:9" ht="12.75">
      <c r="A9" s="39" t="s">
        <v>11</v>
      </c>
      <c r="B9" s="6">
        <v>0</v>
      </c>
      <c r="C9" s="6">
        <v>35029.329600915706</v>
      </c>
      <c r="D9" s="6">
        <v>0</v>
      </c>
      <c r="E9" s="6">
        <v>0</v>
      </c>
      <c r="F9" s="6">
        <f t="shared" si="0"/>
        <v>35029.329600915706</v>
      </c>
      <c r="H9" s="7" t="s">
        <v>0</v>
      </c>
      <c r="I9" s="8" t="s">
        <v>0</v>
      </c>
    </row>
    <row r="10" spans="1:9" ht="12.75">
      <c r="A10" s="39" t="s">
        <v>12</v>
      </c>
      <c r="B10" s="6">
        <v>14598.846980150869</v>
      </c>
      <c r="C10" s="6">
        <v>196327.41729807324</v>
      </c>
      <c r="D10" s="6">
        <v>0</v>
      </c>
      <c r="E10" s="6">
        <v>0</v>
      </c>
      <c r="F10" s="6">
        <f t="shared" si="0"/>
        <v>210926.26427822412</v>
      </c>
      <c r="H10" s="7" t="s">
        <v>13</v>
      </c>
      <c r="I10" s="8">
        <v>190939550.94</v>
      </c>
    </row>
    <row r="11" spans="1:6" ht="12.75">
      <c r="A11" s="39" t="s">
        <v>15</v>
      </c>
      <c r="B11" s="6">
        <v>62716.19917786386</v>
      </c>
      <c r="C11" s="6">
        <v>635511.0544444529</v>
      </c>
      <c r="D11" s="6">
        <v>0</v>
      </c>
      <c r="E11" s="6">
        <v>0</v>
      </c>
      <c r="F11" s="6">
        <f t="shared" si="0"/>
        <v>698227.2536223168</v>
      </c>
    </row>
    <row r="12" spans="1:8" ht="12.75">
      <c r="A12" s="39" t="s">
        <v>16</v>
      </c>
      <c r="B12" s="6">
        <v>0</v>
      </c>
      <c r="C12" s="6">
        <v>12576.422328151824</v>
      </c>
      <c r="D12" s="6">
        <v>0</v>
      </c>
      <c r="E12" s="6">
        <v>0</v>
      </c>
      <c r="F12" s="6">
        <f t="shared" si="0"/>
        <v>12576.422328151824</v>
      </c>
      <c r="H12" s="7" t="s">
        <v>17</v>
      </c>
    </row>
    <row r="13" spans="1:9" ht="12.75">
      <c r="A13" s="39" t="s">
        <v>18</v>
      </c>
      <c r="B13" s="6">
        <v>0</v>
      </c>
      <c r="C13" s="6">
        <v>5130.414566924685</v>
      </c>
      <c r="D13" s="6">
        <v>0</v>
      </c>
      <c r="E13" s="6">
        <v>0</v>
      </c>
      <c r="F13" s="6">
        <f t="shared" si="0"/>
        <v>5130.414566924685</v>
      </c>
      <c r="H13" s="7" t="s">
        <v>19</v>
      </c>
      <c r="I13" s="8">
        <v>0</v>
      </c>
    </row>
    <row r="14" spans="1:9" ht="12.75">
      <c r="A14" s="39" t="s">
        <v>20</v>
      </c>
      <c r="B14" s="6">
        <v>0</v>
      </c>
      <c r="C14" s="6">
        <v>0</v>
      </c>
      <c r="D14" s="6">
        <v>0</v>
      </c>
      <c r="E14" s="6">
        <v>0</v>
      </c>
      <c r="F14" s="6">
        <f t="shared" si="0"/>
        <v>0</v>
      </c>
      <c r="H14" s="7" t="s">
        <v>21</v>
      </c>
      <c r="I14" s="8">
        <v>0</v>
      </c>
    </row>
    <row r="15" spans="1:9" ht="12.75">
      <c r="A15" s="39" t="s">
        <v>22</v>
      </c>
      <c r="B15" s="6">
        <v>40884.70548015798</v>
      </c>
      <c r="C15" s="6">
        <v>1333187.5363465983</v>
      </c>
      <c r="D15" s="6">
        <v>0</v>
      </c>
      <c r="E15" s="6">
        <v>0</v>
      </c>
      <c r="F15" s="6">
        <f t="shared" si="0"/>
        <v>1374072.2418267564</v>
      </c>
      <c r="H15" s="7" t="s">
        <v>23</v>
      </c>
      <c r="I15" s="8">
        <v>1670150.32</v>
      </c>
    </row>
    <row r="16" spans="1:6" ht="12.75">
      <c r="A16" s="39" t="s">
        <v>24</v>
      </c>
      <c r="B16" s="6">
        <v>50830.442144008586</v>
      </c>
      <c r="C16" s="6">
        <v>658871.7009261623</v>
      </c>
      <c r="D16" s="6">
        <v>0</v>
      </c>
      <c r="E16" s="6">
        <v>0</v>
      </c>
      <c r="F16" s="6">
        <f t="shared" si="0"/>
        <v>709702.1430701709</v>
      </c>
    </row>
    <row r="17" spans="1:8" ht="12.75">
      <c r="A17" s="39" t="s">
        <v>25</v>
      </c>
      <c r="B17" s="6">
        <v>0</v>
      </c>
      <c r="C17" s="6">
        <v>0</v>
      </c>
      <c r="D17" s="6">
        <v>0</v>
      </c>
      <c r="E17" s="6">
        <v>0</v>
      </c>
      <c r="F17" s="6">
        <f t="shared" si="0"/>
        <v>0</v>
      </c>
      <c r="H17" s="7" t="s">
        <v>26</v>
      </c>
    </row>
    <row r="18" spans="1:9" ht="12.75">
      <c r="A18" s="39" t="s">
        <v>27</v>
      </c>
      <c r="B18" s="6">
        <v>13602.015451490279</v>
      </c>
      <c r="C18" s="6">
        <v>486044.7415302052</v>
      </c>
      <c r="D18" s="6">
        <v>0</v>
      </c>
      <c r="E18" s="6">
        <v>0</v>
      </c>
      <c r="F18" s="6">
        <f t="shared" si="0"/>
        <v>499646.7569816955</v>
      </c>
      <c r="H18" s="7" t="s">
        <v>28</v>
      </c>
      <c r="I18" s="8">
        <v>176081408.50499997</v>
      </c>
    </row>
    <row r="19" spans="1:9" ht="12.75">
      <c r="A19" s="39" t="s">
        <v>29</v>
      </c>
      <c r="B19" s="6">
        <v>33949.42685178171</v>
      </c>
      <c r="C19" s="6">
        <v>485907.9342356686</v>
      </c>
      <c r="D19" s="6">
        <v>0</v>
      </c>
      <c r="E19" s="6">
        <v>0</v>
      </c>
      <c r="F19" s="6">
        <f t="shared" si="0"/>
        <v>519857.36108745035</v>
      </c>
      <c r="H19" s="7" t="s">
        <v>30</v>
      </c>
      <c r="I19" s="8">
        <v>250452.4350000712</v>
      </c>
    </row>
    <row r="20" spans="1:9" ht="12.75">
      <c r="A20" s="39" t="s">
        <v>31</v>
      </c>
      <c r="B20" s="6">
        <v>57658.059843316936</v>
      </c>
      <c r="C20" s="6">
        <v>650376.4081364841</v>
      </c>
      <c r="D20" s="6">
        <v>0</v>
      </c>
      <c r="E20" s="6">
        <v>0</v>
      </c>
      <c r="F20" s="6">
        <f t="shared" si="0"/>
        <v>708034.467979801</v>
      </c>
      <c r="H20" s="7" t="s">
        <v>32</v>
      </c>
      <c r="I20" s="8" t="s">
        <v>0</v>
      </c>
    </row>
    <row r="21" spans="1:9" ht="12.75">
      <c r="A21" s="39" t="s">
        <v>33</v>
      </c>
      <c r="B21" s="6">
        <v>0</v>
      </c>
      <c r="C21" s="6">
        <v>-5.189020357086593E-10</v>
      </c>
      <c r="D21" s="6">
        <v>0</v>
      </c>
      <c r="E21" s="6">
        <v>0</v>
      </c>
      <c r="F21" s="6">
        <f t="shared" si="0"/>
        <v>-5.189020357086593E-10</v>
      </c>
      <c r="H21" s="7" t="s">
        <v>34</v>
      </c>
      <c r="I21" s="8">
        <v>0</v>
      </c>
    </row>
    <row r="22" spans="1:9" ht="12.75">
      <c r="A22" s="39" t="s">
        <v>35</v>
      </c>
      <c r="B22" s="6">
        <v>12143.02290752591</v>
      </c>
      <c r="C22" s="6">
        <v>240255.15969114006</v>
      </c>
      <c r="D22" s="6">
        <v>0</v>
      </c>
      <c r="E22" s="6">
        <v>0</v>
      </c>
      <c r="F22" s="6">
        <f aca="true" t="shared" si="1" ref="F22:F37">SUM(B22:E22)</f>
        <v>252398.18259866597</v>
      </c>
      <c r="H22" s="7" t="s">
        <v>36</v>
      </c>
      <c r="I22" s="8" t="s">
        <v>0</v>
      </c>
    </row>
    <row r="23" spans="1:9" ht="12.75">
      <c r="A23" s="39" t="s">
        <v>37</v>
      </c>
      <c r="B23" s="6">
        <v>1412.9850556357585</v>
      </c>
      <c r="C23" s="6">
        <v>61460.23232193407</v>
      </c>
      <c r="D23" s="6">
        <v>0</v>
      </c>
      <c r="E23" s="6">
        <v>0</v>
      </c>
      <c r="F23" s="6">
        <f t="shared" si="1"/>
        <v>62873.217377569825</v>
      </c>
      <c r="H23" s="7" t="s">
        <v>38</v>
      </c>
      <c r="I23" s="8">
        <v>3878757</v>
      </c>
    </row>
    <row r="24" spans="1:6" ht="12.75">
      <c r="A24" s="39" t="s">
        <v>39</v>
      </c>
      <c r="B24" s="6">
        <v>0</v>
      </c>
      <c r="C24" s="6">
        <v>85179.30229980464</v>
      </c>
      <c r="D24" s="6">
        <v>0</v>
      </c>
      <c r="E24" s="6">
        <v>0</v>
      </c>
      <c r="F24" s="6">
        <f t="shared" si="1"/>
        <v>85179.30229980464</v>
      </c>
    </row>
    <row r="25" spans="1:9" ht="12.75">
      <c r="A25" s="39" t="s">
        <v>40</v>
      </c>
      <c r="B25" s="6">
        <v>9867.324978838473</v>
      </c>
      <c r="C25" s="6">
        <v>202475.16195691022</v>
      </c>
      <c r="D25" s="6">
        <v>0</v>
      </c>
      <c r="E25" s="6">
        <v>0</v>
      </c>
      <c r="F25" s="6">
        <f t="shared" si="1"/>
        <v>212342.4869357487</v>
      </c>
      <c r="H25" s="7" t="s">
        <v>41</v>
      </c>
      <c r="I25" s="8">
        <f>SUM(I10:I15)-SUM(I18:I23)</f>
        <v>12399083.319999963</v>
      </c>
    </row>
    <row r="26" spans="1:9" ht="12.75">
      <c r="A26" s="39" t="s">
        <v>42</v>
      </c>
      <c r="B26" s="6">
        <v>3796.520992906831</v>
      </c>
      <c r="C26" s="6">
        <v>40387.22764971088</v>
      </c>
      <c r="D26" s="6">
        <v>0</v>
      </c>
      <c r="E26" s="6">
        <v>0</v>
      </c>
      <c r="F26" s="6">
        <f t="shared" si="1"/>
        <v>44183.74864261771</v>
      </c>
      <c r="H26" s="7" t="s">
        <v>43</v>
      </c>
      <c r="I26" s="8">
        <f>+F60</f>
        <v>12399083.319999926</v>
      </c>
    </row>
    <row r="27" spans="1:6" ht="12.75">
      <c r="A27" s="39" t="s">
        <v>44</v>
      </c>
      <c r="B27" s="6">
        <v>0</v>
      </c>
      <c r="C27" s="6">
        <v>0</v>
      </c>
      <c r="D27" s="6">
        <v>0</v>
      </c>
      <c r="E27" s="6">
        <v>0</v>
      </c>
      <c r="F27" s="6">
        <f t="shared" si="1"/>
        <v>0</v>
      </c>
    </row>
    <row r="28" spans="1:6" ht="12.75">
      <c r="A28" s="39" t="s">
        <v>45</v>
      </c>
      <c r="B28" s="6">
        <v>0</v>
      </c>
      <c r="C28" s="6">
        <v>0</v>
      </c>
      <c r="D28" s="6">
        <v>0</v>
      </c>
      <c r="E28" s="6">
        <v>0</v>
      </c>
      <c r="F28" s="6">
        <f t="shared" si="1"/>
        <v>0</v>
      </c>
    </row>
    <row r="29" spans="1:6" ht="12.75">
      <c r="A29" s="39" t="s">
        <v>46</v>
      </c>
      <c r="B29" s="6">
        <v>0</v>
      </c>
      <c r="C29" s="6">
        <v>0</v>
      </c>
      <c r="D29" s="6">
        <v>0</v>
      </c>
      <c r="E29" s="6">
        <v>0</v>
      </c>
      <c r="F29" s="6">
        <f t="shared" si="1"/>
        <v>0</v>
      </c>
    </row>
    <row r="30" spans="1:6" ht="12.75">
      <c r="A30" s="39" t="s">
        <v>47</v>
      </c>
      <c r="B30" s="6">
        <v>0</v>
      </c>
      <c r="C30" s="6">
        <v>62300.62103912643</v>
      </c>
      <c r="D30" s="6">
        <v>0</v>
      </c>
      <c r="E30" s="6">
        <v>0</v>
      </c>
      <c r="F30" s="6">
        <f t="shared" si="1"/>
        <v>62300.62103912643</v>
      </c>
    </row>
    <row r="31" spans="1:6" ht="12.75">
      <c r="A31" s="39" t="s">
        <v>48</v>
      </c>
      <c r="B31" s="6">
        <v>20529.68056643686</v>
      </c>
      <c r="C31" s="6">
        <v>868447.6892383419</v>
      </c>
      <c r="D31" s="6">
        <v>0</v>
      </c>
      <c r="E31" s="6">
        <v>0</v>
      </c>
      <c r="F31" s="6">
        <f t="shared" si="1"/>
        <v>888977.3698047787</v>
      </c>
    </row>
    <row r="32" spans="1:6" ht="12.75">
      <c r="A32" s="39" t="s">
        <v>49</v>
      </c>
      <c r="B32" s="6">
        <v>319.2055626495619</v>
      </c>
      <c r="C32" s="6">
        <v>119669.3254226822</v>
      </c>
      <c r="D32" s="6">
        <v>0</v>
      </c>
      <c r="E32" s="6">
        <v>0</v>
      </c>
      <c r="F32" s="6">
        <f t="shared" si="1"/>
        <v>119988.53098533176</v>
      </c>
    </row>
    <row r="33" spans="1:6" ht="12.75">
      <c r="A33" s="39" t="s">
        <v>50</v>
      </c>
      <c r="B33" s="6">
        <v>16790.7808711004</v>
      </c>
      <c r="C33" s="6">
        <v>511753.87171658897</v>
      </c>
      <c r="D33" s="6">
        <v>0</v>
      </c>
      <c r="E33" s="6">
        <v>0</v>
      </c>
      <c r="F33" s="6">
        <f t="shared" si="1"/>
        <v>528544.6525876893</v>
      </c>
    </row>
    <row r="34" spans="1:6" ht="12.75">
      <c r="A34" s="39" t="s">
        <v>51</v>
      </c>
      <c r="B34" s="6">
        <v>7134.164763136861</v>
      </c>
      <c r="C34" s="6">
        <v>87000.19393904266</v>
      </c>
      <c r="D34" s="6">
        <v>0</v>
      </c>
      <c r="E34" s="6">
        <v>0</v>
      </c>
      <c r="F34" s="6">
        <f t="shared" si="1"/>
        <v>94134.35870217951</v>
      </c>
    </row>
    <row r="35" spans="1:6" ht="12.75">
      <c r="A35" s="39" t="s">
        <v>52</v>
      </c>
      <c r="B35" s="6">
        <v>0</v>
      </c>
      <c r="C35" s="6">
        <v>78892.0100320799</v>
      </c>
      <c r="D35" s="6">
        <v>0</v>
      </c>
      <c r="E35" s="6">
        <v>0</v>
      </c>
      <c r="F35" s="6">
        <f t="shared" si="1"/>
        <v>78892.0100320799</v>
      </c>
    </row>
    <row r="36" spans="1:6" ht="12.75">
      <c r="A36" s="39" t="s">
        <v>53</v>
      </c>
      <c r="B36" s="6">
        <v>0</v>
      </c>
      <c r="C36" s="6">
        <v>-1.0378040714173186E-09</v>
      </c>
      <c r="D36" s="6">
        <v>0</v>
      </c>
      <c r="E36" s="6">
        <v>0</v>
      </c>
      <c r="F36" s="6">
        <f t="shared" si="1"/>
        <v>-1.0378040714173186E-09</v>
      </c>
    </row>
    <row r="37" spans="1:6" ht="12.75">
      <c r="A37" s="39" t="s">
        <v>54</v>
      </c>
      <c r="B37" s="6">
        <v>603.6325073559021</v>
      </c>
      <c r="C37" s="6">
        <v>207077.17239414368</v>
      </c>
      <c r="D37" s="6">
        <v>0</v>
      </c>
      <c r="E37" s="6">
        <v>0</v>
      </c>
      <c r="F37" s="6">
        <f t="shared" si="1"/>
        <v>207680.8049014996</v>
      </c>
    </row>
    <row r="38" spans="1:6" ht="12.75">
      <c r="A38" s="39" t="s">
        <v>55</v>
      </c>
      <c r="B38" s="6">
        <v>0</v>
      </c>
      <c r="C38" s="6">
        <v>0</v>
      </c>
      <c r="D38" s="6">
        <v>0</v>
      </c>
      <c r="E38" s="6">
        <v>0</v>
      </c>
      <c r="F38" s="6">
        <f aca="true" t="shared" si="2" ref="F38:F53">SUM(B38:E38)</f>
        <v>0</v>
      </c>
    </row>
    <row r="39" spans="1:6" ht="12.75">
      <c r="A39" s="39" t="s">
        <v>56</v>
      </c>
      <c r="B39" s="6">
        <v>0</v>
      </c>
      <c r="C39" s="6">
        <v>0</v>
      </c>
      <c r="D39" s="6">
        <v>0</v>
      </c>
      <c r="E39" s="6">
        <v>0</v>
      </c>
      <c r="F39" s="6">
        <f t="shared" si="2"/>
        <v>0</v>
      </c>
    </row>
    <row r="40" spans="1:6" ht="12.75">
      <c r="A40" s="39" t="s">
        <v>57</v>
      </c>
      <c r="B40" s="6">
        <v>0</v>
      </c>
      <c r="C40" s="6">
        <v>0</v>
      </c>
      <c r="D40" s="6">
        <v>0</v>
      </c>
      <c r="E40" s="6">
        <v>0</v>
      </c>
      <c r="F40" s="6">
        <f t="shared" si="2"/>
        <v>0</v>
      </c>
    </row>
    <row r="41" spans="1:6" ht="12.75">
      <c r="A41" s="39" t="s">
        <v>58</v>
      </c>
      <c r="B41" s="6">
        <v>104676.17249859411</v>
      </c>
      <c r="C41" s="6">
        <v>880882.6509821155</v>
      </c>
      <c r="D41" s="6">
        <v>0</v>
      </c>
      <c r="E41" s="6">
        <v>0</v>
      </c>
      <c r="F41" s="6">
        <f t="shared" si="2"/>
        <v>985558.8234807097</v>
      </c>
    </row>
    <row r="42" spans="1:6" ht="12.75">
      <c r="A42" s="39" t="s">
        <v>59</v>
      </c>
      <c r="B42" s="6">
        <v>0</v>
      </c>
      <c r="C42" s="6">
        <v>321873.30857355084</v>
      </c>
      <c r="D42" s="6">
        <v>0</v>
      </c>
      <c r="E42" s="6">
        <v>0</v>
      </c>
      <c r="F42" s="6">
        <f t="shared" si="2"/>
        <v>321873.30857355084</v>
      </c>
    </row>
    <row r="43" spans="1:6" ht="12.75">
      <c r="A43" s="39" t="s">
        <v>60</v>
      </c>
      <c r="B43" s="6">
        <v>0</v>
      </c>
      <c r="C43" s="6">
        <v>33025.09953489431</v>
      </c>
      <c r="D43" s="6">
        <v>0</v>
      </c>
      <c r="E43" s="6">
        <v>0</v>
      </c>
      <c r="F43" s="6">
        <f t="shared" si="2"/>
        <v>33025.09953489431</v>
      </c>
    </row>
    <row r="44" spans="1:6" ht="12.75">
      <c r="A44" s="39" t="s">
        <v>61</v>
      </c>
      <c r="B44" s="6">
        <v>0</v>
      </c>
      <c r="C44" s="6">
        <v>0</v>
      </c>
      <c r="D44" s="6">
        <v>0</v>
      </c>
      <c r="E44" s="6">
        <v>0</v>
      </c>
      <c r="F44" s="6">
        <f t="shared" si="2"/>
        <v>0</v>
      </c>
    </row>
    <row r="45" spans="1:6" ht="12.75">
      <c r="A45" s="39" t="s">
        <v>62</v>
      </c>
      <c r="B45" s="6">
        <v>0</v>
      </c>
      <c r="C45" s="6">
        <v>0</v>
      </c>
      <c r="D45" s="6">
        <v>0</v>
      </c>
      <c r="E45" s="6">
        <v>0</v>
      </c>
      <c r="F45" s="6">
        <f t="shared" si="2"/>
        <v>0</v>
      </c>
    </row>
    <row r="46" spans="1:6" ht="12.75">
      <c r="A46" s="39" t="s">
        <v>63</v>
      </c>
      <c r="B46" s="6">
        <v>0</v>
      </c>
      <c r="C46" s="6">
        <v>2710.3913635242825</v>
      </c>
      <c r="D46" s="6">
        <v>0</v>
      </c>
      <c r="E46" s="6">
        <v>0</v>
      </c>
      <c r="F46" s="6">
        <f t="shared" si="2"/>
        <v>2710.3913635242825</v>
      </c>
    </row>
    <row r="47" spans="1:6" ht="12.75">
      <c r="A47" s="39" t="s">
        <v>64</v>
      </c>
      <c r="B47" s="6">
        <v>0</v>
      </c>
      <c r="C47" s="6">
        <v>198603.68007116808</v>
      </c>
      <c r="D47" s="6">
        <v>0</v>
      </c>
      <c r="E47" s="6">
        <v>0</v>
      </c>
      <c r="F47" s="6">
        <f t="shared" si="2"/>
        <v>198603.68007116808</v>
      </c>
    </row>
    <row r="48" spans="1:6" ht="12.75">
      <c r="A48" s="39" t="s">
        <v>65</v>
      </c>
      <c r="B48" s="6">
        <v>0</v>
      </c>
      <c r="C48" s="6">
        <v>0</v>
      </c>
      <c r="D48" s="6">
        <v>0</v>
      </c>
      <c r="E48" s="6">
        <v>0</v>
      </c>
      <c r="F48" s="6">
        <f t="shared" si="2"/>
        <v>0</v>
      </c>
    </row>
    <row r="49" spans="1:6" ht="12.75">
      <c r="A49" s="39" t="s">
        <v>66</v>
      </c>
      <c r="B49" s="6">
        <v>1923.1678475370022</v>
      </c>
      <c r="C49" s="6">
        <v>90379.12656090135</v>
      </c>
      <c r="D49" s="6">
        <v>0</v>
      </c>
      <c r="E49" s="6">
        <v>0</v>
      </c>
      <c r="F49" s="6">
        <f t="shared" si="2"/>
        <v>92302.29440843835</v>
      </c>
    </row>
    <row r="50" spans="1:6" ht="12.75">
      <c r="A50" s="39" t="s">
        <v>67</v>
      </c>
      <c r="B50" s="6">
        <v>63391.71431416567</v>
      </c>
      <c r="C50" s="6">
        <v>1363906.077176687</v>
      </c>
      <c r="D50" s="6">
        <v>0</v>
      </c>
      <c r="E50" s="6">
        <v>0</v>
      </c>
      <c r="F50" s="6">
        <f t="shared" si="2"/>
        <v>1427297.7914908528</v>
      </c>
    </row>
    <row r="51" spans="1:6" ht="12.75">
      <c r="A51" s="39" t="s">
        <v>68</v>
      </c>
      <c r="B51" s="6">
        <v>8667.329237059961</v>
      </c>
      <c r="C51" s="6">
        <v>56716.0482496855</v>
      </c>
      <c r="D51" s="6">
        <v>0</v>
      </c>
      <c r="E51" s="6">
        <v>0</v>
      </c>
      <c r="F51" s="6">
        <f t="shared" si="2"/>
        <v>65383.377486745456</v>
      </c>
    </row>
    <row r="52" spans="1:6" ht="12.75">
      <c r="A52" s="39" t="s">
        <v>69</v>
      </c>
      <c r="B52" s="6">
        <v>0</v>
      </c>
      <c r="C52" s="6">
        <v>0</v>
      </c>
      <c r="D52" s="6">
        <v>0</v>
      </c>
      <c r="E52" s="6">
        <v>0</v>
      </c>
      <c r="F52" s="6">
        <f t="shared" si="2"/>
        <v>0</v>
      </c>
    </row>
    <row r="53" spans="1:6" ht="12.75">
      <c r="A53" s="39" t="s">
        <v>70</v>
      </c>
      <c r="B53" s="6">
        <v>46146.58472484127</v>
      </c>
      <c r="C53" s="6">
        <v>421979.39675340545</v>
      </c>
      <c r="D53" s="6">
        <v>0</v>
      </c>
      <c r="E53" s="6">
        <v>0</v>
      </c>
      <c r="F53" s="6">
        <f t="shared" si="2"/>
        <v>468125.98147824674</v>
      </c>
    </row>
    <row r="54" spans="1:6" ht="12.75">
      <c r="A54" s="39" t="s">
        <v>71</v>
      </c>
      <c r="B54" s="6">
        <v>0</v>
      </c>
      <c r="C54" s="6">
        <v>-5.189020357086593E-10</v>
      </c>
      <c r="D54" s="6">
        <v>0</v>
      </c>
      <c r="E54" s="6">
        <v>0</v>
      </c>
      <c r="F54" s="6">
        <f>SUM(B54:E54)</f>
        <v>-5.189020357086593E-10</v>
      </c>
    </row>
    <row r="55" spans="1:6" ht="12.75">
      <c r="A55" s="39" t="s">
        <v>72</v>
      </c>
      <c r="B55" s="6">
        <v>0</v>
      </c>
      <c r="C55" s="6">
        <v>149660.66483332895</v>
      </c>
      <c r="D55" s="6">
        <v>0</v>
      </c>
      <c r="E55" s="6">
        <v>0</v>
      </c>
      <c r="F55" s="6">
        <f>SUM(B55:E55)</f>
        <v>149660.66483332895</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584907.5356898985</v>
      </c>
      <c r="C60" s="6">
        <f>SUM(C6:C58)</f>
        <v>11814175.784310028</v>
      </c>
      <c r="D60" s="6">
        <f>SUM(D6:D58)</f>
        <v>0</v>
      </c>
      <c r="E60" s="6">
        <f>SUM(E6:E58)</f>
        <v>0</v>
      </c>
      <c r="F60" s="6">
        <f>SUM(F6:F58)</f>
        <v>12399083.319999926</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 xml:space="preserve">&amp;L&amp;"Geneva,Bold"&amp;D&amp;C&amp;"Geneva,Bold Italic"Old Colony Life Insurance Company&amp;R&amp;"Geneva,Bold"UNAUDITED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8.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1" sqref="J11"/>
    </sheetView>
  </sheetViews>
  <sheetFormatPr defaultColWidth="9.00390625" defaultRowHeight="12.75"/>
  <cols>
    <col min="1" max="1" width="15.625" style="7" bestFit="1" customWidth="1"/>
    <col min="2" max="2" width="9.375" style="7" bestFit="1" customWidth="1"/>
    <col min="3" max="3" width="11.625" style="7" bestFit="1" customWidth="1"/>
    <col min="4" max="4" width="8.125" style="7" bestFit="1" customWidth="1"/>
    <col min="5" max="5" width="14.50390625" style="7" bestFit="1" customWidth="1"/>
    <col min="6" max="6" width="11.00390625" style="7" bestFit="1" customWidth="1"/>
    <col min="7" max="7" width="2.625" style="7" customWidth="1"/>
    <col min="8" max="8" width="28.125" style="7" bestFit="1" customWidth="1"/>
    <col min="9" max="9" width="12.125" style="8" bestFit="1" customWidth="1"/>
    <col min="10" max="16384" width="10.625" style="7" customWidth="1"/>
  </cols>
  <sheetData>
    <row r="1" spans="1:6" ht="12.75">
      <c r="A1" s="130" t="s">
        <v>125</v>
      </c>
      <c r="B1" s="130"/>
      <c r="C1" s="130"/>
      <c r="D1" s="130"/>
      <c r="E1" s="130"/>
      <c r="F1" s="130"/>
    </row>
    <row r="2" ht="12.75">
      <c r="A2" s="4" t="s">
        <v>0</v>
      </c>
    </row>
    <row r="3" spans="1:5" ht="12.75">
      <c r="A3" s="7" t="s">
        <v>0</v>
      </c>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0</v>
      </c>
      <c r="E6" s="6">
        <v>0</v>
      </c>
      <c r="F6" s="6">
        <f aca="true" t="shared" si="0" ref="F6:F21">SUM(B6:E6)</f>
        <v>0</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19837532.6391</v>
      </c>
    </row>
    <row r="11" spans="1:6" ht="12.75">
      <c r="A11" s="39" t="s">
        <v>15</v>
      </c>
      <c r="B11" s="6">
        <v>105382.05975908111</v>
      </c>
      <c r="C11" s="6">
        <v>77717.78324511186</v>
      </c>
      <c r="D11" s="6">
        <v>4061.7866962155185</v>
      </c>
      <c r="E11" s="6">
        <v>0</v>
      </c>
      <c r="F11" s="6">
        <f t="shared" si="0"/>
        <v>187161.6297004085</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0</v>
      </c>
    </row>
    <row r="14" spans="1:9" ht="12.75">
      <c r="A14" s="39" t="s">
        <v>20</v>
      </c>
      <c r="B14" s="6">
        <v>0</v>
      </c>
      <c r="C14" s="6">
        <v>0</v>
      </c>
      <c r="D14" s="6">
        <v>0</v>
      </c>
      <c r="E14" s="6">
        <v>0</v>
      </c>
      <c r="F14" s="6">
        <f t="shared" si="0"/>
        <v>0</v>
      </c>
      <c r="H14" s="7" t="s">
        <v>21</v>
      </c>
      <c r="I14" s="8">
        <v>0</v>
      </c>
    </row>
    <row r="15" spans="1:9" ht="12.75">
      <c r="A15" s="39" t="s">
        <v>22</v>
      </c>
      <c r="B15" s="6">
        <v>0</v>
      </c>
      <c r="C15" s="6">
        <v>0</v>
      </c>
      <c r="D15" s="6">
        <v>0</v>
      </c>
      <c r="E15" s="6">
        <v>0</v>
      </c>
      <c r="F15" s="6">
        <f t="shared" si="0"/>
        <v>0</v>
      </c>
      <c r="H15" s="7" t="s">
        <v>23</v>
      </c>
      <c r="I15" s="8">
        <v>291211.04</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6079.761131371467</v>
      </c>
      <c r="C18" s="6">
        <v>15766.335306041681</v>
      </c>
      <c r="D18" s="6">
        <v>974.0939816854143</v>
      </c>
      <c r="E18" s="6">
        <v>0</v>
      </c>
      <c r="F18" s="6">
        <f t="shared" si="0"/>
        <v>22820.190419098562</v>
      </c>
      <c r="H18" s="7" t="s">
        <v>28</v>
      </c>
      <c r="I18" s="8">
        <v>13303076</v>
      </c>
    </row>
    <row r="19" spans="1:9" ht="12.75">
      <c r="A19" s="39" t="s">
        <v>29</v>
      </c>
      <c r="B19" s="6">
        <v>0</v>
      </c>
      <c r="C19" s="6">
        <v>0</v>
      </c>
      <c r="D19" s="6">
        <v>0</v>
      </c>
      <c r="E19" s="6">
        <v>0</v>
      </c>
      <c r="F19" s="6">
        <f t="shared" si="0"/>
        <v>0</v>
      </c>
      <c r="H19" s="7" t="s">
        <v>30</v>
      </c>
      <c r="I19" s="8">
        <v>0</v>
      </c>
    </row>
    <row r="20" spans="1:9" ht="12.75">
      <c r="A20" s="39" t="s">
        <v>31</v>
      </c>
      <c r="B20" s="6">
        <v>0</v>
      </c>
      <c r="C20" s="6">
        <v>0</v>
      </c>
      <c r="D20" s="6">
        <v>0</v>
      </c>
      <c r="E20" s="6">
        <v>0</v>
      </c>
      <c r="F20" s="6">
        <f t="shared" si="0"/>
        <v>0</v>
      </c>
      <c r="H20" s="7" t="s">
        <v>32</v>
      </c>
      <c r="I20" s="8" t="s">
        <v>0</v>
      </c>
    </row>
    <row r="21" spans="1:9" ht="12.75">
      <c r="A21" s="39" t="s">
        <v>33</v>
      </c>
      <c r="B21" s="6">
        <v>0</v>
      </c>
      <c r="C21" s="6">
        <v>0</v>
      </c>
      <c r="D21" s="6">
        <v>0</v>
      </c>
      <c r="E21" s="6">
        <v>0</v>
      </c>
      <c r="F21" s="6">
        <f t="shared" si="0"/>
        <v>0</v>
      </c>
      <c r="H21" s="7" t="s">
        <v>34</v>
      </c>
      <c r="I21" s="8">
        <v>2754999</v>
      </c>
    </row>
    <row r="22" spans="1:9" ht="12.75">
      <c r="A22" s="39" t="s">
        <v>35</v>
      </c>
      <c r="B22" s="6">
        <v>0</v>
      </c>
      <c r="C22" s="6">
        <v>0</v>
      </c>
      <c r="D22" s="6">
        <v>0</v>
      </c>
      <c r="E22" s="6">
        <v>0</v>
      </c>
      <c r="F22" s="6">
        <f aca="true" t="shared" si="1" ref="F22:F37">SUM(B22:E22)</f>
        <v>0</v>
      </c>
      <c r="H22" s="7" t="s">
        <v>36</v>
      </c>
      <c r="I22" s="8" t="s">
        <v>0</v>
      </c>
    </row>
    <row r="23" spans="1:9" ht="12.75">
      <c r="A23" s="39" t="s">
        <v>37</v>
      </c>
      <c r="B23" s="6">
        <v>0</v>
      </c>
      <c r="C23" s="6">
        <v>0</v>
      </c>
      <c r="D23" s="6">
        <v>0</v>
      </c>
      <c r="E23" s="6">
        <v>0</v>
      </c>
      <c r="F23" s="6">
        <f t="shared" si="1"/>
        <v>0</v>
      </c>
      <c r="H23" s="7" t="s">
        <v>38</v>
      </c>
      <c r="I23" s="8">
        <v>2596551</v>
      </c>
    </row>
    <row r="24" spans="1:6" ht="12.75">
      <c r="A24" s="39" t="s">
        <v>39</v>
      </c>
      <c r="B24" s="6">
        <v>0</v>
      </c>
      <c r="C24" s="6">
        <v>0</v>
      </c>
      <c r="D24" s="6">
        <v>0</v>
      </c>
      <c r="E24" s="6">
        <v>0</v>
      </c>
      <c r="F24" s="6">
        <f t="shared" si="1"/>
        <v>0</v>
      </c>
    </row>
    <row r="25" spans="1:9" ht="12.75">
      <c r="A25" s="39" t="s">
        <v>40</v>
      </c>
      <c r="B25" s="6">
        <v>0</v>
      </c>
      <c r="C25" s="6">
        <v>0</v>
      </c>
      <c r="D25" s="6">
        <v>0</v>
      </c>
      <c r="E25" s="6">
        <v>0</v>
      </c>
      <c r="F25" s="6">
        <f t="shared" si="1"/>
        <v>0</v>
      </c>
      <c r="H25" s="7" t="s">
        <v>41</v>
      </c>
      <c r="I25" s="8">
        <f>SUM(I10:I15)-SUM(I18:I23)</f>
        <v>1474117.6790999994</v>
      </c>
    </row>
    <row r="26" spans="1:9" ht="12.75">
      <c r="A26" s="39" t="s">
        <v>42</v>
      </c>
      <c r="B26" s="6">
        <v>0</v>
      </c>
      <c r="C26" s="6">
        <v>0</v>
      </c>
      <c r="D26" s="6">
        <v>0</v>
      </c>
      <c r="E26" s="6">
        <v>0</v>
      </c>
      <c r="F26" s="6">
        <f t="shared" si="1"/>
        <v>0</v>
      </c>
      <c r="H26" s="7" t="s">
        <v>43</v>
      </c>
      <c r="I26" s="8">
        <f>+F60</f>
        <v>1474117.6790999998</v>
      </c>
    </row>
    <row r="27" spans="1:9" ht="12.75">
      <c r="A27" s="39" t="s">
        <v>44</v>
      </c>
      <c r="B27" s="6">
        <v>0</v>
      </c>
      <c r="C27" s="6">
        <v>0</v>
      </c>
      <c r="D27" s="6">
        <v>0</v>
      </c>
      <c r="E27" s="6">
        <v>0</v>
      </c>
      <c r="F27" s="6">
        <f t="shared" si="1"/>
        <v>0</v>
      </c>
      <c r="I27" s="8" t="s">
        <v>0</v>
      </c>
    </row>
    <row r="28" spans="1:6" ht="12.75">
      <c r="A28" s="39" t="s">
        <v>45</v>
      </c>
      <c r="B28" s="6">
        <v>0</v>
      </c>
      <c r="C28" s="6">
        <v>0</v>
      </c>
      <c r="D28" s="6">
        <v>0</v>
      </c>
      <c r="E28" s="6">
        <v>0</v>
      </c>
      <c r="F28" s="6">
        <f t="shared" si="1"/>
        <v>0</v>
      </c>
    </row>
    <row r="29" spans="1:6" ht="12.75">
      <c r="A29" s="39" t="s">
        <v>46</v>
      </c>
      <c r="B29" s="6">
        <v>0</v>
      </c>
      <c r="C29" s="6">
        <v>0</v>
      </c>
      <c r="D29" s="6">
        <v>0</v>
      </c>
      <c r="E29" s="6">
        <v>0</v>
      </c>
      <c r="F29" s="6">
        <f t="shared" si="1"/>
        <v>0</v>
      </c>
    </row>
    <row r="30" spans="1:6" ht="12.75">
      <c r="A30" s="39" t="s">
        <v>47</v>
      </c>
      <c r="B30" s="6">
        <v>0</v>
      </c>
      <c r="C30" s="6">
        <v>0</v>
      </c>
      <c r="D30" s="6">
        <v>0</v>
      </c>
      <c r="E30" s="6">
        <v>0</v>
      </c>
      <c r="F30" s="6">
        <f t="shared" si="1"/>
        <v>0</v>
      </c>
    </row>
    <row r="31" spans="1:6" ht="12.75">
      <c r="A31" s="39" t="s">
        <v>48</v>
      </c>
      <c r="B31" s="6">
        <v>0</v>
      </c>
      <c r="C31" s="6">
        <v>0</v>
      </c>
      <c r="D31" s="6">
        <v>0</v>
      </c>
      <c r="E31" s="6">
        <v>0</v>
      </c>
      <c r="F31" s="6">
        <f t="shared" si="1"/>
        <v>0</v>
      </c>
    </row>
    <row r="32" spans="1:6" ht="12.75">
      <c r="A32" s="39" t="s">
        <v>49</v>
      </c>
      <c r="B32" s="6">
        <v>12880.871567937942</v>
      </c>
      <c r="C32" s="6">
        <v>966.753982219697</v>
      </c>
      <c r="D32" s="6">
        <v>465.8417986933397</v>
      </c>
      <c r="E32" s="6">
        <v>0</v>
      </c>
      <c r="F32" s="6">
        <f t="shared" si="1"/>
        <v>14313.46734885098</v>
      </c>
    </row>
    <row r="33" spans="1:6" ht="12.75">
      <c r="A33" s="39" t="s">
        <v>50</v>
      </c>
      <c r="B33" s="6">
        <v>689.1574288513148</v>
      </c>
      <c r="C33" s="6">
        <v>3267.7696173298464</v>
      </c>
      <c r="D33" s="6">
        <v>22.16648068458204</v>
      </c>
      <c r="E33" s="6">
        <v>0</v>
      </c>
      <c r="F33" s="6">
        <f t="shared" si="1"/>
        <v>3979.093526865743</v>
      </c>
    </row>
    <row r="34" spans="1:6" ht="12.75">
      <c r="A34" s="39" t="s">
        <v>51</v>
      </c>
      <c r="B34" s="6">
        <v>0</v>
      </c>
      <c r="C34" s="6">
        <v>0</v>
      </c>
      <c r="D34" s="6">
        <v>0</v>
      </c>
      <c r="E34" s="6">
        <v>0</v>
      </c>
      <c r="F34" s="6">
        <f t="shared" si="1"/>
        <v>0</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47930.29658663039</v>
      </c>
      <c r="C37" s="6">
        <v>24758.12317046194</v>
      </c>
      <c r="D37" s="6">
        <v>3292.143960905037</v>
      </c>
      <c r="E37" s="6">
        <v>0</v>
      </c>
      <c r="F37" s="6">
        <f t="shared" si="1"/>
        <v>75980.56371799737</v>
      </c>
    </row>
    <row r="38" spans="1:6" ht="12.75">
      <c r="A38" s="39" t="s">
        <v>55</v>
      </c>
      <c r="B38" s="6">
        <v>0</v>
      </c>
      <c r="C38" s="6">
        <v>0</v>
      </c>
      <c r="D38" s="6">
        <v>0</v>
      </c>
      <c r="E38" s="6">
        <v>0</v>
      </c>
      <c r="F38" s="6">
        <f aca="true" t="shared" si="2" ref="F38:F53">SUM(B38:E38)</f>
        <v>0</v>
      </c>
    </row>
    <row r="39" spans="1:6" ht="12.75">
      <c r="A39" s="39" t="s">
        <v>56</v>
      </c>
      <c r="B39" s="6">
        <v>0</v>
      </c>
      <c r="C39" s="6">
        <v>0</v>
      </c>
      <c r="D39" s="6">
        <v>0</v>
      </c>
      <c r="E39" s="6">
        <v>0</v>
      </c>
      <c r="F39" s="6">
        <f t="shared" si="2"/>
        <v>0</v>
      </c>
    </row>
    <row r="40" spans="1:6" ht="12.75">
      <c r="A40" s="39" t="s">
        <v>57</v>
      </c>
      <c r="B40" s="6">
        <v>295.452613630835</v>
      </c>
      <c r="C40" s="6">
        <v>574.20204154134</v>
      </c>
      <c r="D40" s="6">
        <v>9.390314684680227</v>
      </c>
      <c r="E40" s="6">
        <v>0</v>
      </c>
      <c r="F40" s="6">
        <f t="shared" si="2"/>
        <v>879.0449698568552</v>
      </c>
    </row>
    <row r="41" spans="1:6" ht="12.75">
      <c r="A41" s="39" t="s">
        <v>58</v>
      </c>
      <c r="B41" s="6">
        <v>0</v>
      </c>
      <c r="C41" s="6">
        <v>0</v>
      </c>
      <c r="D41" s="6">
        <v>0</v>
      </c>
      <c r="E41" s="6">
        <v>0</v>
      </c>
      <c r="F41" s="6">
        <f t="shared" si="2"/>
        <v>0</v>
      </c>
    </row>
    <row r="42" spans="1:6" ht="12.75">
      <c r="A42" s="39" t="s">
        <v>59</v>
      </c>
      <c r="B42" s="6">
        <v>0</v>
      </c>
      <c r="C42" s="6">
        <v>0</v>
      </c>
      <c r="D42" s="6">
        <v>0</v>
      </c>
      <c r="E42" s="6">
        <v>0</v>
      </c>
      <c r="F42" s="6">
        <f t="shared" si="2"/>
        <v>0</v>
      </c>
    </row>
    <row r="43" spans="1:6" ht="12.75">
      <c r="A43" s="39" t="s">
        <v>60</v>
      </c>
      <c r="B43" s="6">
        <v>0</v>
      </c>
      <c r="C43" s="6">
        <v>0</v>
      </c>
      <c r="D43" s="6">
        <v>0</v>
      </c>
      <c r="E43" s="6">
        <v>0</v>
      </c>
      <c r="F43" s="6">
        <f t="shared" si="2"/>
        <v>0</v>
      </c>
    </row>
    <row r="44" spans="1:6" ht="12.75">
      <c r="A44" s="39" t="s">
        <v>61</v>
      </c>
      <c r="B44" s="6">
        <v>0</v>
      </c>
      <c r="C44" s="6">
        <v>0</v>
      </c>
      <c r="D44" s="6">
        <v>0</v>
      </c>
      <c r="E44" s="6">
        <v>0</v>
      </c>
      <c r="F44" s="6">
        <f t="shared" si="2"/>
        <v>0</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0</v>
      </c>
      <c r="C47" s="6">
        <v>0</v>
      </c>
      <c r="D47" s="6">
        <v>0</v>
      </c>
      <c r="E47" s="6">
        <v>0</v>
      </c>
      <c r="F47" s="6">
        <f t="shared" si="2"/>
        <v>0</v>
      </c>
    </row>
    <row r="48" spans="1:6" ht="12.75">
      <c r="A48" s="39" t="s">
        <v>65</v>
      </c>
      <c r="B48" s="6">
        <v>6460.550460333312</v>
      </c>
      <c r="C48" s="6">
        <v>5017.929760164204</v>
      </c>
      <c r="D48" s="6">
        <v>1358.0167056319158</v>
      </c>
      <c r="E48" s="6">
        <v>0</v>
      </c>
      <c r="F48" s="6">
        <f t="shared" si="2"/>
        <v>12836.496926129432</v>
      </c>
    </row>
    <row r="49" spans="1:6" ht="12.75">
      <c r="A49" s="39" t="s">
        <v>66</v>
      </c>
      <c r="B49" s="6">
        <v>0</v>
      </c>
      <c r="C49" s="6">
        <v>0</v>
      </c>
      <c r="D49" s="6">
        <v>0</v>
      </c>
      <c r="E49" s="6">
        <v>0</v>
      </c>
      <c r="F49" s="6">
        <f t="shared" si="2"/>
        <v>0</v>
      </c>
    </row>
    <row r="50" spans="1:6" ht="12.75">
      <c r="A50" s="39" t="s">
        <v>67</v>
      </c>
      <c r="B50" s="6">
        <v>0</v>
      </c>
      <c r="C50" s="6">
        <v>0</v>
      </c>
      <c r="D50" s="6">
        <v>0</v>
      </c>
      <c r="E50" s="6">
        <v>0</v>
      </c>
      <c r="F50" s="6">
        <f t="shared" si="2"/>
        <v>0</v>
      </c>
    </row>
    <row r="51" spans="1:6" ht="12.75">
      <c r="A51" s="39" t="s">
        <v>68</v>
      </c>
      <c r="B51" s="6">
        <v>5726.803613074394</v>
      </c>
      <c r="C51" s="6">
        <v>0</v>
      </c>
      <c r="D51" s="6">
        <v>239.04718324648783</v>
      </c>
      <c r="E51" s="6">
        <v>0</v>
      </c>
      <c r="F51" s="6">
        <f t="shared" si="2"/>
        <v>5965.850796320882</v>
      </c>
    </row>
    <row r="52" spans="1:6" ht="12.75">
      <c r="A52" s="39" t="s">
        <v>69</v>
      </c>
      <c r="B52" s="6">
        <v>0</v>
      </c>
      <c r="C52" s="6">
        <v>0</v>
      </c>
      <c r="D52" s="6">
        <v>0</v>
      </c>
      <c r="E52" s="6">
        <v>0</v>
      </c>
      <c r="F52" s="6">
        <f t="shared" si="2"/>
        <v>0</v>
      </c>
    </row>
    <row r="53" spans="1:6" ht="12.75">
      <c r="A53" s="39" t="s">
        <v>70</v>
      </c>
      <c r="B53" s="6">
        <v>0</v>
      </c>
      <c r="C53" s="6">
        <v>0</v>
      </c>
      <c r="D53" s="6">
        <v>0</v>
      </c>
      <c r="E53" s="6">
        <v>0</v>
      </c>
      <c r="F53" s="6">
        <f t="shared" si="2"/>
        <v>0</v>
      </c>
    </row>
    <row r="54" spans="1:6" ht="12.75">
      <c r="A54" s="39" t="s">
        <v>71</v>
      </c>
      <c r="B54" s="6">
        <v>10115.171107122907</v>
      </c>
      <c r="C54" s="6">
        <v>0</v>
      </c>
      <c r="D54" s="6">
        <v>1224.8334470370564</v>
      </c>
      <c r="E54" s="6">
        <v>0</v>
      </c>
      <c r="F54" s="6">
        <f>SUM(B54:E54)</f>
        <v>11340.004554159965</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454054.02479665715</v>
      </c>
      <c r="C57" s="6">
        <v>632276.1389317242</v>
      </c>
      <c r="D57" s="6">
        <v>52511.17341193004</v>
      </c>
      <c r="E57" s="6">
        <v>0</v>
      </c>
      <c r="F57" s="6">
        <f>SUM(B57:E57)</f>
        <v>1138841.3371403115</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649614.1490646908</v>
      </c>
      <c r="C60" s="6">
        <f>SUM(C6:C58)</f>
        <v>760345.0360545948</v>
      </c>
      <c r="D60" s="6">
        <f>SUM(D6:D58)</f>
        <v>64158.49398071407</v>
      </c>
      <c r="E60" s="6">
        <f>SUM(E6:E58)</f>
        <v>0</v>
      </c>
      <c r="F60" s="6">
        <f>SUM(F6:F58)</f>
        <v>1474117.6790999998</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Italic"Old Faithful Life Insurance Company&amp;R&amp;"Geneva,Bold"UNAUDITED
© NOLHGA</oddHeader>
    <oddFooter>&amp;L&amp;B&amp;IFor member company and association use only.  The data reflects estimates and does not include many costs incurred directly by State Guaranty Associations.  It MAY NOT be utilized in protesting actual assessments made by State Guaranty Associations.</oddFooter>
  </headerFooter>
</worksheet>
</file>

<file path=xl/worksheets/sheet49.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15.625" style="7" bestFit="1" customWidth="1"/>
    <col min="2" max="3" width="12.1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3.375" style="8" bestFit="1" customWidth="1"/>
    <col min="10" max="16384" width="10.625" style="7" customWidth="1"/>
  </cols>
  <sheetData>
    <row r="1" spans="1:6" ht="12.75">
      <c r="A1" s="130" t="s">
        <v>126</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41358.283311312705</v>
      </c>
      <c r="C6" s="6">
        <v>18368.43642290058</v>
      </c>
      <c r="D6" s="6">
        <v>0</v>
      </c>
      <c r="E6" s="6">
        <v>0</v>
      </c>
      <c r="F6" s="6">
        <f aca="true" t="shared" si="0" ref="F6:F21">SUM(B6:E6)</f>
        <v>59726.719734213286</v>
      </c>
      <c r="H6" s="7" t="s">
        <v>8</v>
      </c>
      <c r="I6" s="8" t="s">
        <v>0</v>
      </c>
    </row>
    <row r="7" spans="1:6" ht="12" customHeight="1">
      <c r="A7" s="39" t="s">
        <v>9</v>
      </c>
      <c r="B7" s="6">
        <v>0</v>
      </c>
      <c r="C7" s="6">
        <v>0</v>
      </c>
      <c r="D7" s="6">
        <v>0</v>
      </c>
      <c r="E7" s="6">
        <v>0</v>
      </c>
      <c r="F7" s="6">
        <f t="shared" si="0"/>
        <v>0</v>
      </c>
    </row>
    <row r="8" spans="1:9" ht="12.75">
      <c r="A8" s="39" t="s">
        <v>10</v>
      </c>
      <c r="B8" s="6">
        <v>561350.762570351</v>
      </c>
      <c r="C8" s="6">
        <v>951379.9906327755</v>
      </c>
      <c r="D8" s="6">
        <v>0</v>
      </c>
      <c r="E8" s="6">
        <v>0</v>
      </c>
      <c r="F8" s="6">
        <f t="shared" si="0"/>
        <v>1512730.7532031266</v>
      </c>
      <c r="H8" s="7" t="s">
        <v>0</v>
      </c>
      <c r="I8" s="8" t="s">
        <v>0</v>
      </c>
    </row>
    <row r="9" spans="1:9" ht="12.75">
      <c r="A9" s="39" t="s">
        <v>11</v>
      </c>
      <c r="B9" s="6">
        <v>54794.71485496586</v>
      </c>
      <c r="C9" s="6">
        <v>101678.06256760278</v>
      </c>
      <c r="D9" s="6">
        <v>0</v>
      </c>
      <c r="E9" s="6">
        <v>0</v>
      </c>
      <c r="F9" s="6">
        <f t="shared" si="0"/>
        <v>156472.77742256864</v>
      </c>
      <c r="H9" s="7" t="s">
        <v>0</v>
      </c>
      <c r="I9" s="8" t="s">
        <v>0</v>
      </c>
    </row>
    <row r="10" spans="1:9" ht="12.75">
      <c r="A10" s="39" t="s">
        <v>12</v>
      </c>
      <c r="B10" s="6">
        <v>0</v>
      </c>
      <c r="C10" s="6">
        <v>0</v>
      </c>
      <c r="D10" s="6">
        <v>0</v>
      </c>
      <c r="E10" s="6">
        <v>0</v>
      </c>
      <c r="F10" s="6">
        <f t="shared" si="0"/>
        <v>0</v>
      </c>
      <c r="H10" s="7" t="s">
        <v>13</v>
      </c>
      <c r="I10" s="8">
        <v>286944298</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13893.532756321049</v>
      </c>
      <c r="C13" s="6">
        <v>4879.262431631898</v>
      </c>
      <c r="D13" s="6">
        <v>0</v>
      </c>
      <c r="E13" s="6">
        <v>0</v>
      </c>
      <c r="F13" s="6">
        <f t="shared" si="0"/>
        <v>18772.795187952946</v>
      </c>
      <c r="H13" s="7" t="s">
        <v>19</v>
      </c>
      <c r="I13" s="8">
        <v>0</v>
      </c>
    </row>
    <row r="14" spans="1:9" ht="12.75">
      <c r="A14" s="39" t="s">
        <v>20</v>
      </c>
      <c r="B14" s="6">
        <v>0</v>
      </c>
      <c r="C14" s="6">
        <v>0</v>
      </c>
      <c r="D14" s="6">
        <v>0</v>
      </c>
      <c r="E14" s="6">
        <v>0</v>
      </c>
      <c r="F14" s="6">
        <f t="shared" si="0"/>
        <v>0</v>
      </c>
      <c r="H14" s="7" t="s">
        <v>21</v>
      </c>
      <c r="I14" s="8">
        <v>0</v>
      </c>
    </row>
    <row r="15" spans="1:9" ht="12.75">
      <c r="A15" s="39" t="s">
        <v>22</v>
      </c>
      <c r="B15" s="6">
        <v>846899.5460152011</v>
      </c>
      <c r="C15" s="6">
        <v>661472.3369061</v>
      </c>
      <c r="D15" s="6">
        <v>0</v>
      </c>
      <c r="E15" s="6">
        <v>0</v>
      </c>
      <c r="F15" s="6">
        <f t="shared" si="0"/>
        <v>1508371.8829213013</v>
      </c>
      <c r="H15" s="7" t="s">
        <v>23</v>
      </c>
      <c r="I15" s="8">
        <v>4220942.08</v>
      </c>
    </row>
    <row r="16" spans="1:6" ht="12.75">
      <c r="A16" s="39" t="s">
        <v>24</v>
      </c>
      <c r="B16" s="6">
        <v>90106.36956075636</v>
      </c>
      <c r="C16" s="6">
        <v>68153.79080878291</v>
      </c>
      <c r="D16" s="6">
        <v>0</v>
      </c>
      <c r="E16" s="6">
        <v>0</v>
      </c>
      <c r="F16" s="6">
        <f t="shared" si="0"/>
        <v>158260.16036953928</v>
      </c>
    </row>
    <row r="17" spans="1:8" ht="12.75">
      <c r="A17" s="39" t="s">
        <v>25</v>
      </c>
      <c r="B17" s="6">
        <v>1104065.8603165494</v>
      </c>
      <c r="C17" s="6">
        <v>269102.5162239376</v>
      </c>
      <c r="D17" s="6">
        <v>0</v>
      </c>
      <c r="E17" s="6">
        <v>0</v>
      </c>
      <c r="F17" s="6">
        <f t="shared" si="0"/>
        <v>1373168.3765404872</v>
      </c>
      <c r="H17" s="7" t="s">
        <v>26</v>
      </c>
    </row>
    <row r="18" spans="1:9" ht="12.75">
      <c r="A18" s="39" t="s">
        <v>27</v>
      </c>
      <c r="B18" s="6">
        <v>321841.44767628936</v>
      </c>
      <c r="C18" s="6">
        <v>627754.6761726899</v>
      </c>
      <c r="D18" s="6">
        <v>0</v>
      </c>
      <c r="E18" s="6">
        <v>0</v>
      </c>
      <c r="F18" s="6">
        <f t="shared" si="0"/>
        <v>949596.1238489792</v>
      </c>
      <c r="H18" s="7" t="s">
        <v>28</v>
      </c>
      <c r="I18" s="8">
        <v>202443924.188816</v>
      </c>
    </row>
    <row r="19" spans="1:9" ht="12.75">
      <c r="A19" s="39" t="s">
        <v>29</v>
      </c>
      <c r="B19" s="6">
        <v>572364.5576868643</v>
      </c>
      <c r="C19" s="6">
        <v>748622.785291604</v>
      </c>
      <c r="D19" s="6">
        <v>0</v>
      </c>
      <c r="E19" s="6">
        <v>0</v>
      </c>
      <c r="F19" s="6">
        <f t="shared" si="0"/>
        <v>1320987.3429784682</v>
      </c>
      <c r="H19" s="7" t="s">
        <v>30</v>
      </c>
      <c r="I19" s="8">
        <v>32137465.3175715</v>
      </c>
    </row>
    <row r="20" spans="1:9" ht="12.75">
      <c r="A20" s="39" t="s">
        <v>31</v>
      </c>
      <c r="B20" s="6">
        <v>122732.84765572083</v>
      </c>
      <c r="C20" s="6">
        <v>198589.37992515348</v>
      </c>
      <c r="D20" s="6">
        <v>0</v>
      </c>
      <c r="E20" s="6">
        <v>0</v>
      </c>
      <c r="F20" s="6">
        <f t="shared" si="0"/>
        <v>321322.22758087434</v>
      </c>
      <c r="H20" s="7" t="s">
        <v>32</v>
      </c>
      <c r="I20" s="8" t="s">
        <v>0</v>
      </c>
    </row>
    <row r="21" spans="1:9" ht="12.75">
      <c r="A21" s="39" t="s">
        <v>33</v>
      </c>
      <c r="B21" s="6">
        <v>78783.15208489861</v>
      </c>
      <c r="C21" s="6">
        <v>162480.72823317282</v>
      </c>
      <c r="D21" s="6">
        <v>0</v>
      </c>
      <c r="E21" s="6">
        <v>0</v>
      </c>
      <c r="F21" s="6">
        <f t="shared" si="0"/>
        <v>241263.88031807143</v>
      </c>
      <c r="H21" s="7" t="s">
        <v>34</v>
      </c>
      <c r="I21" s="8">
        <v>27830305.4936125</v>
      </c>
    </row>
    <row r="22" spans="1:9" ht="12.75">
      <c r="A22" s="39" t="s">
        <v>35</v>
      </c>
      <c r="B22" s="6">
        <v>0</v>
      </c>
      <c r="C22" s="6">
        <v>0</v>
      </c>
      <c r="D22" s="6">
        <v>0</v>
      </c>
      <c r="E22" s="6">
        <v>0</v>
      </c>
      <c r="F22" s="6">
        <f aca="true" t="shared" si="1" ref="F22:F37">SUM(B22:E22)</f>
        <v>0</v>
      </c>
      <c r="H22" s="7" t="s">
        <v>36</v>
      </c>
      <c r="I22" s="8" t="s">
        <v>0</v>
      </c>
    </row>
    <row r="23" spans="1:9" ht="12.75">
      <c r="A23" s="39" t="s">
        <v>37</v>
      </c>
      <c r="B23" s="6">
        <v>113032.92551202985</v>
      </c>
      <c r="C23" s="6">
        <v>64541.51917431509</v>
      </c>
      <c r="D23" s="6">
        <v>0</v>
      </c>
      <c r="E23" s="6">
        <v>0</v>
      </c>
      <c r="F23" s="6">
        <f t="shared" si="1"/>
        <v>177574.44468634494</v>
      </c>
      <c r="H23" s="7" t="s">
        <v>38</v>
      </c>
      <c r="I23" s="8">
        <v>0</v>
      </c>
    </row>
    <row r="24" spans="1:6" ht="12.75">
      <c r="A24" s="39" t="s">
        <v>39</v>
      </c>
      <c r="B24" s="6">
        <v>0</v>
      </c>
      <c r="C24" s="6">
        <v>0</v>
      </c>
      <c r="D24" s="6">
        <v>0</v>
      </c>
      <c r="E24" s="6">
        <v>0</v>
      </c>
      <c r="F24" s="6">
        <f t="shared" si="1"/>
        <v>0</v>
      </c>
    </row>
    <row r="25" spans="1:9" ht="12.75">
      <c r="A25" s="39" t="s">
        <v>40</v>
      </c>
      <c r="B25" s="6">
        <v>144781.5348677937</v>
      </c>
      <c r="C25" s="6">
        <v>244306.53351829154</v>
      </c>
      <c r="D25" s="6">
        <v>0</v>
      </c>
      <c r="E25" s="6">
        <v>0</v>
      </c>
      <c r="F25" s="6">
        <f t="shared" si="1"/>
        <v>389088.0683860852</v>
      </c>
      <c r="H25" s="7" t="s">
        <v>41</v>
      </c>
      <c r="I25" s="8">
        <f>SUM(I10:I15)-SUM(I18:I23)</f>
        <v>28753545.079999983</v>
      </c>
    </row>
    <row r="26" spans="1:9" ht="12.75">
      <c r="A26" s="39" t="s">
        <v>42</v>
      </c>
      <c r="B26" s="6">
        <v>0</v>
      </c>
      <c r="C26" s="6">
        <v>0</v>
      </c>
      <c r="D26" s="6">
        <v>0</v>
      </c>
      <c r="E26" s="6">
        <v>0</v>
      </c>
      <c r="F26" s="6">
        <f t="shared" si="1"/>
        <v>0</v>
      </c>
      <c r="H26" s="7" t="s">
        <v>43</v>
      </c>
      <c r="I26" s="8">
        <f>+F60</f>
        <v>28753545.08000001</v>
      </c>
    </row>
    <row r="27" spans="1:6" ht="12.75">
      <c r="A27" s="39" t="s">
        <v>44</v>
      </c>
      <c r="B27" s="6">
        <v>139577.61336972844</v>
      </c>
      <c r="C27" s="6">
        <v>150835.19579966462</v>
      </c>
      <c r="D27" s="6">
        <v>0</v>
      </c>
      <c r="E27" s="6">
        <v>0</v>
      </c>
      <c r="F27" s="6">
        <f t="shared" si="1"/>
        <v>290412.80916939303</v>
      </c>
    </row>
    <row r="28" spans="1:6" ht="12.75">
      <c r="A28" s="39" t="s">
        <v>45</v>
      </c>
      <c r="B28" s="6">
        <v>0</v>
      </c>
      <c r="C28" s="6">
        <v>0</v>
      </c>
      <c r="D28" s="6">
        <v>0</v>
      </c>
      <c r="E28" s="6">
        <v>0</v>
      </c>
      <c r="F28" s="6">
        <f t="shared" si="1"/>
        <v>0</v>
      </c>
    </row>
    <row r="29" spans="1:6" ht="12.75">
      <c r="A29" s="39" t="s">
        <v>46</v>
      </c>
      <c r="B29" s="6">
        <v>1180472.086095575</v>
      </c>
      <c r="C29" s="6">
        <v>3248807.019187743</v>
      </c>
      <c r="D29" s="6">
        <v>0</v>
      </c>
      <c r="E29" s="6">
        <v>0</v>
      </c>
      <c r="F29" s="6">
        <f t="shared" si="1"/>
        <v>4429279.105283318</v>
      </c>
    </row>
    <row r="30" spans="1:6" ht="12.75">
      <c r="A30" s="39" t="s">
        <v>47</v>
      </c>
      <c r="B30" s="6">
        <v>9214.69162562815</v>
      </c>
      <c r="C30" s="6">
        <v>9603.813683591587</v>
      </c>
      <c r="D30" s="6">
        <v>0</v>
      </c>
      <c r="E30" s="6">
        <v>0</v>
      </c>
      <c r="F30" s="6">
        <f t="shared" si="1"/>
        <v>18818.505309219734</v>
      </c>
    </row>
    <row r="31" spans="1:6" ht="12.75">
      <c r="A31" s="39" t="s">
        <v>48</v>
      </c>
      <c r="B31" s="6">
        <v>41599.72651595267</v>
      </c>
      <c r="C31" s="6">
        <v>44866.242104940924</v>
      </c>
      <c r="D31" s="6">
        <v>0</v>
      </c>
      <c r="E31" s="6">
        <v>0</v>
      </c>
      <c r="F31" s="6">
        <f t="shared" si="1"/>
        <v>86465.9686208936</v>
      </c>
    </row>
    <row r="32" spans="1:6" ht="12.75">
      <c r="A32" s="39" t="s">
        <v>49</v>
      </c>
      <c r="B32" s="6">
        <v>129538.96750690663</v>
      </c>
      <c r="C32" s="6">
        <v>172151.3490170774</v>
      </c>
      <c r="D32" s="6">
        <v>0</v>
      </c>
      <c r="E32" s="6">
        <v>0</v>
      </c>
      <c r="F32" s="6">
        <f t="shared" si="1"/>
        <v>301690.316523984</v>
      </c>
    </row>
    <row r="33" spans="1:6" ht="12.75">
      <c r="A33" s="39" t="s">
        <v>50</v>
      </c>
      <c r="B33" s="6">
        <v>180865.57341755377</v>
      </c>
      <c r="C33" s="6">
        <v>292965.5436339845</v>
      </c>
      <c r="D33" s="6">
        <v>0</v>
      </c>
      <c r="E33" s="6">
        <v>0</v>
      </c>
      <c r="F33" s="6">
        <f t="shared" si="1"/>
        <v>473831.1170515383</v>
      </c>
    </row>
    <row r="34" spans="1:6" ht="12.75">
      <c r="A34" s="39" t="s">
        <v>51</v>
      </c>
      <c r="B34" s="6">
        <v>181694.21587231327</v>
      </c>
      <c r="C34" s="6">
        <v>275421.0614482776</v>
      </c>
      <c r="D34" s="6">
        <v>0</v>
      </c>
      <c r="E34" s="6">
        <v>0</v>
      </c>
      <c r="F34" s="6">
        <f t="shared" si="1"/>
        <v>457115.2773205909</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155693.36125225032</v>
      </c>
      <c r="C37" s="6">
        <v>234187.01590245927</v>
      </c>
      <c r="D37" s="6">
        <v>0</v>
      </c>
      <c r="E37" s="6">
        <v>0</v>
      </c>
      <c r="F37" s="6">
        <f t="shared" si="1"/>
        <v>389880.3771547096</v>
      </c>
    </row>
    <row r="38" spans="1:6" ht="12.75">
      <c r="A38" s="39" t="s">
        <v>55</v>
      </c>
      <c r="B38" s="6">
        <v>0</v>
      </c>
      <c r="C38" s="6">
        <v>0</v>
      </c>
      <c r="D38" s="6">
        <v>0</v>
      </c>
      <c r="E38" s="6">
        <v>0</v>
      </c>
      <c r="F38" s="6">
        <f aca="true" t="shared" si="2" ref="F38:F53">SUM(B38:E38)</f>
        <v>0</v>
      </c>
    </row>
    <row r="39" spans="1:6" ht="12.75">
      <c r="A39" s="39" t="s">
        <v>56</v>
      </c>
      <c r="B39" s="6">
        <v>353748.2843748998</v>
      </c>
      <c r="C39" s="6">
        <v>251463.09763252272</v>
      </c>
      <c r="D39" s="6">
        <v>0</v>
      </c>
      <c r="E39" s="6">
        <v>0</v>
      </c>
      <c r="F39" s="6">
        <f t="shared" si="2"/>
        <v>605211.3820074225</v>
      </c>
    </row>
    <row r="40" spans="1:6" ht="12.75">
      <c r="A40" s="39" t="s">
        <v>57</v>
      </c>
      <c r="B40" s="6">
        <v>138467.67786101947</v>
      </c>
      <c r="C40" s="6">
        <v>87369.62255670628</v>
      </c>
      <c r="D40" s="6">
        <v>0</v>
      </c>
      <c r="E40" s="6">
        <v>0</v>
      </c>
      <c r="F40" s="6">
        <f t="shared" si="2"/>
        <v>225837.30041772575</v>
      </c>
    </row>
    <row r="41" spans="1:6" ht="12.75">
      <c r="A41" s="39" t="s">
        <v>58</v>
      </c>
      <c r="B41" s="6">
        <v>1090151.230581182</v>
      </c>
      <c r="C41" s="6">
        <v>577929.4719374981</v>
      </c>
      <c r="D41" s="6">
        <v>0</v>
      </c>
      <c r="E41" s="6">
        <v>0</v>
      </c>
      <c r="F41" s="6">
        <f t="shared" si="2"/>
        <v>1668080.7025186801</v>
      </c>
    </row>
    <row r="42" spans="1:6" ht="12.75">
      <c r="A42" s="39" t="s">
        <v>59</v>
      </c>
      <c r="B42" s="6">
        <v>825640.8234629696</v>
      </c>
      <c r="C42" s="6">
        <v>838274.3977484754</v>
      </c>
      <c r="D42" s="6">
        <v>0</v>
      </c>
      <c r="E42" s="6">
        <v>0</v>
      </c>
      <c r="F42" s="6">
        <f t="shared" si="2"/>
        <v>1663915.221211445</v>
      </c>
    </row>
    <row r="43" spans="1:6" ht="12.75">
      <c r="A43" s="39" t="s">
        <v>60</v>
      </c>
      <c r="B43" s="6">
        <v>927429.0591433693</v>
      </c>
      <c r="C43" s="6">
        <v>984056.8670665725</v>
      </c>
      <c r="D43" s="6">
        <v>0</v>
      </c>
      <c r="E43" s="6">
        <v>0</v>
      </c>
      <c r="F43" s="6">
        <f t="shared" si="2"/>
        <v>1911485.926209942</v>
      </c>
    </row>
    <row r="44" spans="1:6" ht="12.75">
      <c r="A44" s="39" t="s">
        <v>61</v>
      </c>
      <c r="B44" s="6">
        <v>0</v>
      </c>
      <c r="C44" s="6">
        <v>0</v>
      </c>
      <c r="D44" s="6">
        <v>0</v>
      </c>
      <c r="E44" s="6">
        <v>0</v>
      </c>
      <c r="F44" s="6">
        <f t="shared" si="2"/>
        <v>0</v>
      </c>
    </row>
    <row r="45" spans="1:6" ht="12.75">
      <c r="A45" s="39" t="s">
        <v>62</v>
      </c>
      <c r="B45" s="6">
        <v>0</v>
      </c>
      <c r="C45" s="6">
        <v>0</v>
      </c>
      <c r="D45" s="6">
        <v>0</v>
      </c>
      <c r="E45" s="6">
        <v>0</v>
      </c>
      <c r="F45" s="6">
        <f t="shared" si="2"/>
        <v>0</v>
      </c>
    </row>
    <row r="46" spans="1:6" ht="12.75">
      <c r="A46" s="39" t="s">
        <v>63</v>
      </c>
      <c r="B46" s="6">
        <v>7281.973934116979</v>
      </c>
      <c r="C46" s="6">
        <v>17872.657415314632</v>
      </c>
      <c r="D46" s="6">
        <v>0</v>
      </c>
      <c r="E46" s="6">
        <v>0</v>
      </c>
      <c r="F46" s="6">
        <f t="shared" si="2"/>
        <v>25154.631349431613</v>
      </c>
    </row>
    <row r="47" spans="1:6" ht="12.75">
      <c r="A47" s="39" t="s">
        <v>64</v>
      </c>
      <c r="B47" s="6">
        <v>78014.28440410338</v>
      </c>
      <c r="C47" s="6">
        <v>25792.22893838375</v>
      </c>
      <c r="D47" s="6">
        <v>0</v>
      </c>
      <c r="E47" s="6">
        <v>0</v>
      </c>
      <c r="F47" s="6">
        <f t="shared" si="2"/>
        <v>103806.51334248713</v>
      </c>
    </row>
    <row r="48" spans="1:6" ht="12.75">
      <c r="A48" s="39" t="s">
        <v>65</v>
      </c>
      <c r="B48" s="6">
        <v>201474.9778369185</v>
      </c>
      <c r="C48" s="6">
        <v>43128.08544241147</v>
      </c>
      <c r="D48" s="6">
        <v>0</v>
      </c>
      <c r="E48" s="6">
        <v>0</v>
      </c>
      <c r="F48" s="6">
        <f t="shared" si="2"/>
        <v>244603.06327932997</v>
      </c>
    </row>
    <row r="49" spans="1:6" ht="12.75">
      <c r="A49" s="39" t="s">
        <v>66</v>
      </c>
      <c r="B49" s="6">
        <v>47559.62309650713</v>
      </c>
      <c r="C49" s="6">
        <v>78204.15721551928</v>
      </c>
      <c r="D49" s="6">
        <v>0</v>
      </c>
      <c r="E49" s="6">
        <v>0</v>
      </c>
      <c r="F49" s="6">
        <f t="shared" si="2"/>
        <v>125763.78031202641</v>
      </c>
    </row>
    <row r="50" spans="1:6" ht="12.75">
      <c r="A50" s="39" t="s">
        <v>67</v>
      </c>
      <c r="B50" s="6">
        <v>408913.3684175658</v>
      </c>
      <c r="C50" s="6">
        <v>243358.34151560353</v>
      </c>
      <c r="D50" s="6">
        <v>0</v>
      </c>
      <c r="E50" s="6">
        <v>0</v>
      </c>
      <c r="F50" s="6">
        <f t="shared" si="2"/>
        <v>652271.7099331694</v>
      </c>
    </row>
    <row r="51" spans="1:6" ht="12.75">
      <c r="A51" s="39" t="s">
        <v>68</v>
      </c>
      <c r="B51" s="6">
        <v>118158.31936586753</v>
      </c>
      <c r="C51" s="6">
        <v>127046.00781627942</v>
      </c>
      <c r="D51" s="6">
        <v>0</v>
      </c>
      <c r="E51" s="6">
        <v>0</v>
      </c>
      <c r="F51" s="6">
        <f t="shared" si="2"/>
        <v>245204.32718214695</v>
      </c>
    </row>
    <row r="52" spans="1:6" ht="12.75">
      <c r="A52" s="39" t="s">
        <v>69</v>
      </c>
      <c r="B52" s="6">
        <v>21863.502618222778</v>
      </c>
      <c r="C52" s="6">
        <v>12777.736975654805</v>
      </c>
      <c r="D52" s="6">
        <v>0</v>
      </c>
      <c r="E52" s="6">
        <v>0</v>
      </c>
      <c r="F52" s="6">
        <f t="shared" si="2"/>
        <v>34641.23959387758</v>
      </c>
    </row>
    <row r="53" spans="1:6" ht="12.75">
      <c r="A53" s="39" t="s">
        <v>70</v>
      </c>
      <c r="B53" s="6">
        <v>125069.92411228438</v>
      </c>
      <c r="C53" s="6">
        <v>73000.23571745404</v>
      </c>
      <c r="D53" s="6">
        <v>0</v>
      </c>
      <c r="E53" s="6">
        <v>0</v>
      </c>
      <c r="F53" s="6">
        <f t="shared" si="2"/>
        <v>198070.15982973843</v>
      </c>
    </row>
    <row r="54" spans="1:6" ht="12.75">
      <c r="A54" s="39" t="s">
        <v>71</v>
      </c>
      <c r="B54" s="6">
        <v>1923129.1145346672</v>
      </c>
      <c r="C54" s="6">
        <v>4379105.800893864</v>
      </c>
      <c r="D54" s="6">
        <v>0</v>
      </c>
      <c r="E54" s="6">
        <v>0</v>
      </c>
      <c r="F54" s="6">
        <f>SUM(B54:E54)</f>
        <v>6302234.91542853</v>
      </c>
    </row>
    <row r="55" spans="1:6" ht="12.75">
      <c r="A55" s="39" t="s">
        <v>72</v>
      </c>
      <c r="B55" s="6">
        <v>5175.792192670301</v>
      </c>
      <c r="C55" s="6">
        <v>1258.786416423891</v>
      </c>
      <c r="D55" s="6">
        <v>0</v>
      </c>
      <c r="E55" s="6">
        <v>0</v>
      </c>
      <c r="F55" s="6">
        <f>SUM(B55:E55)</f>
        <v>6434.578609094192</v>
      </c>
    </row>
    <row r="56" spans="1:6" ht="12.75">
      <c r="A56" s="39" t="s">
        <v>73</v>
      </c>
      <c r="B56" s="6">
        <v>0</v>
      </c>
      <c r="C56" s="6">
        <v>0</v>
      </c>
      <c r="D56" s="6">
        <v>0</v>
      </c>
      <c r="E56" s="6">
        <v>0</v>
      </c>
      <c r="F56" s="6">
        <f>SUM(B56:E56)</f>
        <v>0</v>
      </c>
    </row>
    <row r="57" spans="1:6" ht="12.75">
      <c r="A57" s="39" t="s">
        <v>74</v>
      </c>
      <c r="B57" s="6">
        <v>52791.67389996732</v>
      </c>
      <c r="C57" s="6">
        <v>53208.925263325706</v>
      </c>
      <c r="D57" s="6">
        <v>0</v>
      </c>
      <c r="E57" s="6">
        <v>0</v>
      </c>
      <c r="F57" s="6">
        <f>SUM(B57:E57)</f>
        <v>106000.59916329302</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12409531.400361296</v>
      </c>
      <c r="C60" s="6">
        <f>SUM(C6:C58)</f>
        <v>16344013.679638714</v>
      </c>
      <c r="D60" s="6">
        <f>SUM(D6:D58)</f>
        <v>0</v>
      </c>
      <c r="E60" s="6">
        <f>SUM(E6:E58)</f>
        <v>0</v>
      </c>
      <c r="F60" s="6">
        <f>SUM(F6:F58)</f>
        <v>28753545.08000001</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Italic"Pacific Standard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Guaranty Associations.</oddFooter>
  </headerFooter>
</worksheet>
</file>

<file path=xl/worksheets/sheet5.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bestFit="1" customWidth="1"/>
    <col min="2" max="2" width="9.375" style="7" bestFit="1" customWidth="1"/>
    <col min="3" max="3" width="11.625" style="7" bestFit="1" customWidth="1"/>
    <col min="4" max="4" width="11.00390625" style="7" bestFit="1" customWidth="1"/>
    <col min="5" max="5" width="14.50390625" style="7" bestFit="1" customWidth="1"/>
    <col min="6" max="6" width="11.00390625" style="7" bestFit="1" customWidth="1"/>
    <col min="7" max="7" width="2.625" style="7" customWidth="1"/>
    <col min="8" max="8" width="28.125" style="7" bestFit="1" customWidth="1"/>
    <col min="9" max="9" width="11.50390625" style="8" bestFit="1" customWidth="1"/>
    <col min="10" max="16384" width="10.625" style="7" customWidth="1"/>
  </cols>
  <sheetData>
    <row r="1" spans="1:6" ht="12.75">
      <c r="A1" s="130" t="s">
        <v>195</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88828.22253121612</v>
      </c>
      <c r="C6" s="6">
        <v>952249.8788144052</v>
      </c>
      <c r="D6" s="6">
        <v>141142.7104102037</v>
      </c>
      <c r="E6" s="6">
        <v>0</v>
      </c>
      <c r="F6" s="6">
        <f aca="true" t="shared" si="0" ref="F6:F53">SUM(B6:E6)</f>
        <v>1182220.811755825</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3635692</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910312</v>
      </c>
    </row>
    <row r="14" spans="1:9" ht="12.75">
      <c r="A14" s="39" t="s">
        <v>20</v>
      </c>
      <c r="B14" s="6">
        <v>0</v>
      </c>
      <c r="C14" s="6">
        <v>0</v>
      </c>
      <c r="D14" s="6">
        <v>0</v>
      </c>
      <c r="E14" s="6">
        <v>0</v>
      </c>
      <c r="F14" s="6">
        <f t="shared" si="0"/>
        <v>0</v>
      </c>
      <c r="H14" s="7" t="s">
        <v>21</v>
      </c>
      <c r="I14" s="8">
        <v>289755</v>
      </c>
    </row>
    <row r="15" spans="1:9" ht="12.75">
      <c r="A15" s="39" t="s">
        <v>22</v>
      </c>
      <c r="B15" s="6">
        <v>14102.825584759677</v>
      </c>
      <c r="C15" s="6">
        <v>152130.19032722455</v>
      </c>
      <c r="D15" s="6">
        <v>4825169.508223975</v>
      </c>
      <c r="E15" s="6">
        <v>0</v>
      </c>
      <c r="F15" s="6">
        <f t="shared" si="0"/>
        <v>4991402.524135959</v>
      </c>
      <c r="H15" s="7" t="s">
        <v>23</v>
      </c>
      <c r="I15" s="8">
        <v>267136.38</v>
      </c>
    </row>
    <row r="16" spans="1:6" ht="12.75">
      <c r="A16" s="39" t="s">
        <v>24</v>
      </c>
      <c r="B16" s="6">
        <v>2034.0839692282989</v>
      </c>
      <c r="C16" s="6">
        <v>0</v>
      </c>
      <c r="D16" s="6">
        <v>127609.78794232078</v>
      </c>
      <c r="E16" s="6">
        <v>0</v>
      </c>
      <c r="F16" s="6">
        <f t="shared" si="0"/>
        <v>129643.87191154908</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536883</v>
      </c>
    </row>
    <row r="19" spans="1:9" ht="12.75">
      <c r="A19" s="39" t="s">
        <v>29</v>
      </c>
      <c r="B19" s="6">
        <v>0</v>
      </c>
      <c r="C19" s="6">
        <v>0</v>
      </c>
      <c r="D19" s="6">
        <v>0</v>
      </c>
      <c r="E19" s="6">
        <v>0</v>
      </c>
      <c r="F19" s="6">
        <f t="shared" si="0"/>
        <v>0</v>
      </c>
      <c r="H19" s="7" t="s">
        <v>30</v>
      </c>
      <c r="I19" s="8">
        <v>-650000</v>
      </c>
    </row>
    <row r="20" spans="1:9" ht="12.75">
      <c r="A20" s="39" t="s">
        <v>31</v>
      </c>
      <c r="B20" s="6">
        <v>0</v>
      </c>
      <c r="C20" s="6">
        <v>0</v>
      </c>
      <c r="D20" s="6">
        <v>0</v>
      </c>
      <c r="E20" s="6">
        <v>0</v>
      </c>
      <c r="F20" s="6">
        <f t="shared" si="0"/>
        <v>0</v>
      </c>
      <c r="H20" s="7" t="s">
        <v>32</v>
      </c>
      <c r="I20" s="8" t="s">
        <v>0</v>
      </c>
    </row>
    <row r="21" spans="1:9" ht="12.75">
      <c r="A21" s="39" t="s">
        <v>33</v>
      </c>
      <c r="B21" s="6">
        <v>0</v>
      </c>
      <c r="C21" s="6">
        <v>0</v>
      </c>
      <c r="D21" s="6">
        <v>0</v>
      </c>
      <c r="E21" s="6">
        <v>0</v>
      </c>
      <c r="F21" s="6">
        <f t="shared" si="0"/>
        <v>0</v>
      </c>
      <c r="H21" s="7" t="s">
        <v>34</v>
      </c>
      <c r="I21" s="8">
        <v>-1274180</v>
      </c>
    </row>
    <row r="22" spans="1:9" ht="12.75">
      <c r="A22" s="39" t="s">
        <v>35</v>
      </c>
      <c r="B22" s="6">
        <v>0</v>
      </c>
      <c r="C22" s="6">
        <v>0</v>
      </c>
      <c r="D22" s="6">
        <v>0</v>
      </c>
      <c r="E22" s="6">
        <v>0</v>
      </c>
      <c r="F22" s="6">
        <f t="shared" si="0"/>
        <v>0</v>
      </c>
      <c r="H22" s="7" t="s">
        <v>36</v>
      </c>
      <c r="I22" s="8" t="s">
        <v>0</v>
      </c>
    </row>
    <row r="23" spans="1:9" ht="12.75">
      <c r="A23" s="39" t="s">
        <v>37</v>
      </c>
      <c r="B23" s="6">
        <v>0</v>
      </c>
      <c r="C23" s="6">
        <v>0</v>
      </c>
      <c r="D23" s="6">
        <v>0</v>
      </c>
      <c r="E23" s="6">
        <v>0</v>
      </c>
      <c r="F23" s="6">
        <f t="shared" si="0"/>
        <v>0</v>
      </c>
      <c r="H23" s="7" t="s">
        <v>38</v>
      </c>
      <c r="I23" s="8">
        <v>0</v>
      </c>
    </row>
    <row r="24" spans="1:6" ht="12.75">
      <c r="A24" s="39" t="s">
        <v>39</v>
      </c>
      <c r="B24" s="6">
        <v>1108.9272928614841</v>
      </c>
      <c r="C24" s="6">
        <v>100953.41638138743</v>
      </c>
      <c r="D24" s="6">
        <v>3215.010398849786</v>
      </c>
      <c r="E24" s="6">
        <v>0</v>
      </c>
      <c r="F24" s="6">
        <f t="shared" si="0"/>
        <v>105277.3540730987</v>
      </c>
    </row>
    <row r="25" spans="1:9" ht="12.75">
      <c r="A25" s="39" t="s">
        <v>40</v>
      </c>
      <c r="B25" s="6">
        <v>0</v>
      </c>
      <c r="C25" s="6">
        <v>0</v>
      </c>
      <c r="D25" s="6">
        <v>0</v>
      </c>
      <c r="E25" s="6">
        <v>0</v>
      </c>
      <c r="F25" s="6">
        <f t="shared" si="0"/>
        <v>0</v>
      </c>
      <c r="H25" s="7" t="s">
        <v>41</v>
      </c>
      <c r="I25" s="8">
        <f>SUM(I10:I15)-SUM(I18:I23)</f>
        <v>6490192.38</v>
      </c>
    </row>
    <row r="26" spans="1:9" ht="12.75">
      <c r="A26" s="39" t="s">
        <v>42</v>
      </c>
      <c r="B26" s="6">
        <v>0</v>
      </c>
      <c r="C26" s="6">
        <v>0</v>
      </c>
      <c r="D26" s="6">
        <v>0</v>
      </c>
      <c r="E26" s="6">
        <v>0</v>
      </c>
      <c r="F26" s="6">
        <f t="shared" si="0"/>
        <v>0</v>
      </c>
      <c r="H26" s="7" t="s">
        <v>43</v>
      </c>
      <c r="I26" s="8">
        <f>+F60</f>
        <v>6490192.38</v>
      </c>
    </row>
    <row r="27" spans="1:9" ht="12.75">
      <c r="A27" s="39" t="s">
        <v>44</v>
      </c>
      <c r="B27" s="6">
        <v>0</v>
      </c>
      <c r="C27" s="6">
        <v>0</v>
      </c>
      <c r="D27" s="6">
        <v>0</v>
      </c>
      <c r="E27" s="6">
        <v>0</v>
      </c>
      <c r="F27" s="6">
        <f t="shared" si="0"/>
        <v>0</v>
      </c>
      <c r="I27" s="8" t="s">
        <v>0</v>
      </c>
    </row>
    <row r="28" spans="1:6" ht="12.75">
      <c r="A28" s="39" t="s">
        <v>45</v>
      </c>
      <c r="B28" s="6">
        <v>0</v>
      </c>
      <c r="C28" s="6">
        <v>0</v>
      </c>
      <c r="D28" s="6">
        <v>0</v>
      </c>
      <c r="E28" s="6">
        <v>0</v>
      </c>
      <c r="F28" s="6">
        <f t="shared" si="0"/>
        <v>0</v>
      </c>
    </row>
    <row r="29" spans="1:6" ht="12.75">
      <c r="A29" s="39" t="s">
        <v>46</v>
      </c>
      <c r="B29" s="6">
        <v>0</v>
      </c>
      <c r="C29" s="6">
        <v>0</v>
      </c>
      <c r="D29" s="6">
        <v>0</v>
      </c>
      <c r="E29" s="6">
        <v>0</v>
      </c>
      <c r="F29" s="6">
        <f t="shared" si="0"/>
        <v>0</v>
      </c>
    </row>
    <row r="30" spans="1:6" ht="12.75">
      <c r="A30" s="39" t="s">
        <v>47</v>
      </c>
      <c r="B30" s="6">
        <v>20274.100072724075</v>
      </c>
      <c r="C30" s="6">
        <v>42252.76860321034</v>
      </c>
      <c r="D30" s="6">
        <v>19120.94944763305</v>
      </c>
      <c r="E30" s="6">
        <v>0</v>
      </c>
      <c r="F30" s="6">
        <f t="shared" si="0"/>
        <v>81647.81812356747</v>
      </c>
    </row>
    <row r="31" spans="1:6" ht="12.75">
      <c r="A31" s="39" t="s">
        <v>48</v>
      </c>
      <c r="B31" s="6">
        <v>0</v>
      </c>
      <c r="C31" s="6">
        <v>0</v>
      </c>
      <c r="D31" s="6">
        <v>0</v>
      </c>
      <c r="E31" s="6">
        <v>0</v>
      </c>
      <c r="F31" s="6">
        <f t="shared" si="0"/>
        <v>0</v>
      </c>
    </row>
    <row r="32" spans="1:6" ht="12.75">
      <c r="A32" s="39" t="s">
        <v>49</v>
      </c>
      <c r="B32" s="6">
        <v>0</v>
      </c>
      <c r="C32" s="6">
        <v>0</v>
      </c>
      <c r="D32" s="6">
        <v>0</v>
      </c>
      <c r="E32" s="6">
        <v>0</v>
      </c>
      <c r="F32" s="6">
        <f t="shared" si="0"/>
        <v>0</v>
      </c>
    </row>
    <row r="33" spans="1:6" ht="12.75">
      <c r="A33" s="39" t="s">
        <v>50</v>
      </c>
      <c r="B33" s="6">
        <v>0</v>
      </c>
      <c r="C33" s="6">
        <v>0</v>
      </c>
      <c r="D33" s="6">
        <v>0</v>
      </c>
      <c r="E33" s="6">
        <v>0</v>
      </c>
      <c r="F33" s="6">
        <f t="shared" si="0"/>
        <v>0</v>
      </c>
    </row>
    <row r="34" spans="1:6" ht="12.75">
      <c r="A34" s="39" t="s">
        <v>51</v>
      </c>
      <c r="B34" s="6">
        <v>0</v>
      </c>
      <c r="C34" s="6">
        <v>0</v>
      </c>
      <c r="D34" s="6">
        <v>0</v>
      </c>
      <c r="E34" s="6">
        <v>0</v>
      </c>
      <c r="F34" s="6">
        <f t="shared" si="0"/>
        <v>0</v>
      </c>
    </row>
    <row r="35" spans="1:6" ht="12.75">
      <c r="A35" s="39" t="s">
        <v>52</v>
      </c>
      <c r="B35" s="6">
        <v>0</v>
      </c>
      <c r="C35" s="6">
        <v>0</v>
      </c>
      <c r="D35" s="6">
        <v>0</v>
      </c>
      <c r="E35" s="6">
        <v>0</v>
      </c>
      <c r="F35" s="6">
        <f t="shared" si="0"/>
        <v>0</v>
      </c>
    </row>
    <row r="36" spans="1:6" ht="12.75">
      <c r="A36" s="39" t="s">
        <v>53</v>
      </c>
      <c r="B36" s="6">
        <v>0</v>
      </c>
      <c r="C36" s="6">
        <v>0</v>
      </c>
      <c r="D36" s="6">
        <v>0</v>
      </c>
      <c r="E36" s="6">
        <v>0</v>
      </c>
      <c r="F36" s="6">
        <f t="shared" si="0"/>
        <v>0</v>
      </c>
    </row>
    <row r="37" spans="1:6" ht="12.75">
      <c r="A37" s="39" t="s">
        <v>54</v>
      </c>
      <c r="B37" s="6">
        <v>0</v>
      </c>
      <c r="C37" s="6">
        <v>0</v>
      </c>
      <c r="D37" s="6">
        <v>0</v>
      </c>
      <c r="E37" s="6">
        <v>0</v>
      </c>
      <c r="F37" s="6">
        <f t="shared" si="0"/>
        <v>0</v>
      </c>
    </row>
    <row r="38" spans="1:6" ht="12.75">
      <c r="A38" s="39" t="s">
        <v>55</v>
      </c>
      <c r="B38" s="6">
        <v>0</v>
      </c>
      <c r="C38" s="6">
        <v>0</v>
      </c>
      <c r="D38" s="6">
        <v>0</v>
      </c>
      <c r="E38" s="6">
        <v>0</v>
      </c>
      <c r="F38" s="6">
        <f t="shared" si="0"/>
        <v>0</v>
      </c>
    </row>
    <row r="39" spans="1:6" ht="12.75">
      <c r="A39" s="39" t="s">
        <v>56</v>
      </c>
      <c r="B39" s="6">
        <v>0</v>
      </c>
      <c r="C39" s="6">
        <v>0</v>
      </c>
      <c r="D39" s="6">
        <v>0</v>
      </c>
      <c r="E39" s="6">
        <v>0</v>
      </c>
      <c r="F39" s="6">
        <f t="shared" si="0"/>
        <v>0</v>
      </c>
    </row>
    <row r="40" spans="1:6" ht="12.75">
      <c r="A40" s="39" t="s">
        <v>57</v>
      </c>
      <c r="B40" s="6">
        <v>0</v>
      </c>
      <c r="C40" s="6">
        <v>0</v>
      </c>
      <c r="D40" s="6">
        <v>0</v>
      </c>
      <c r="E40" s="6">
        <v>0</v>
      </c>
      <c r="F40" s="6">
        <f t="shared" si="0"/>
        <v>0</v>
      </c>
    </row>
    <row r="41" spans="1:6" ht="12.75">
      <c r="A41" s="39" t="s">
        <v>58</v>
      </c>
      <c r="B41" s="6">
        <v>0</v>
      </c>
      <c r="C41" s="6">
        <v>0</v>
      </c>
      <c r="D41" s="6">
        <v>0</v>
      </c>
      <c r="E41" s="6">
        <v>0</v>
      </c>
      <c r="F41" s="6">
        <f t="shared" si="0"/>
        <v>0</v>
      </c>
    </row>
    <row r="42" spans="1:6" ht="12.75">
      <c r="A42" s="39" t="s">
        <v>59</v>
      </c>
      <c r="B42" s="6">
        <v>0</v>
      </c>
      <c r="C42" s="6">
        <v>0</v>
      </c>
      <c r="D42" s="6">
        <v>0</v>
      </c>
      <c r="E42" s="6">
        <v>0</v>
      </c>
      <c r="F42" s="6">
        <f t="shared" si="0"/>
        <v>0</v>
      </c>
    </row>
    <row r="43" spans="1:6" ht="12.75">
      <c r="A43" s="39" t="s">
        <v>60</v>
      </c>
      <c r="B43" s="6">
        <v>0</v>
      </c>
      <c r="C43" s="6">
        <v>0</v>
      </c>
      <c r="D43" s="6">
        <v>0</v>
      </c>
      <c r="E43" s="6">
        <v>0</v>
      </c>
      <c r="F43" s="6">
        <f t="shared" si="0"/>
        <v>0</v>
      </c>
    </row>
    <row r="44" spans="1:6" ht="12.75">
      <c r="A44" s="39" t="s">
        <v>61</v>
      </c>
      <c r="B44" s="6">
        <v>0</v>
      </c>
      <c r="C44" s="6">
        <v>0</v>
      </c>
      <c r="D44" s="6">
        <v>0</v>
      </c>
      <c r="E44" s="6">
        <v>0</v>
      </c>
      <c r="F44" s="6">
        <f t="shared" si="0"/>
        <v>0</v>
      </c>
    </row>
    <row r="45" spans="1:6" ht="12.75">
      <c r="A45" s="39" t="s">
        <v>62</v>
      </c>
      <c r="B45" s="6">
        <v>0</v>
      </c>
      <c r="C45" s="6">
        <v>0</v>
      </c>
      <c r="D45" s="6">
        <v>0</v>
      </c>
      <c r="E45" s="6">
        <v>0</v>
      </c>
      <c r="F45" s="6">
        <f t="shared" si="0"/>
        <v>0</v>
      </c>
    </row>
    <row r="46" spans="1:6" ht="12.75">
      <c r="A46" s="39" t="s">
        <v>63</v>
      </c>
      <c r="B46" s="6">
        <v>0</v>
      </c>
      <c r="C46" s="6">
        <v>0</v>
      </c>
      <c r="D46" s="6">
        <v>0</v>
      </c>
      <c r="E46" s="6">
        <v>0</v>
      </c>
      <c r="F46" s="6">
        <f t="shared" si="0"/>
        <v>0</v>
      </c>
    </row>
    <row r="47" spans="1:6" ht="12.75">
      <c r="A47" s="39" t="s">
        <v>64</v>
      </c>
      <c r="B47" s="6">
        <v>0</v>
      </c>
      <c r="C47" s="6">
        <v>0</v>
      </c>
      <c r="D47" s="6">
        <v>0</v>
      </c>
      <c r="E47" s="6">
        <v>0</v>
      </c>
      <c r="F47" s="6">
        <f t="shared" si="0"/>
        <v>0</v>
      </c>
    </row>
    <row r="48" spans="1:6" ht="12.75">
      <c r="A48" s="39" t="s">
        <v>65</v>
      </c>
      <c r="B48" s="6">
        <v>0</v>
      </c>
      <c r="C48" s="6">
        <v>0</v>
      </c>
      <c r="D48" s="6">
        <v>0</v>
      </c>
      <c r="E48" s="6">
        <v>0</v>
      </c>
      <c r="F48" s="6">
        <f t="shared" si="0"/>
        <v>0</v>
      </c>
    </row>
    <row r="49" spans="1:6" ht="12.75">
      <c r="A49" s="39" t="s">
        <v>66</v>
      </c>
      <c r="B49" s="6">
        <v>0</v>
      </c>
      <c r="C49" s="6">
        <v>0</v>
      </c>
      <c r="D49" s="6">
        <v>0</v>
      </c>
      <c r="E49" s="6">
        <v>0</v>
      </c>
      <c r="F49" s="6">
        <f t="shared" si="0"/>
        <v>0</v>
      </c>
    </row>
    <row r="50" spans="1:6" ht="12.75">
      <c r="A50" s="39" t="s">
        <v>67</v>
      </c>
      <c r="B50" s="6">
        <v>0</v>
      </c>
      <c r="C50" s="6">
        <v>0</v>
      </c>
      <c r="D50" s="6">
        <v>0</v>
      </c>
      <c r="E50" s="6">
        <v>0</v>
      </c>
      <c r="F50" s="6">
        <f t="shared" si="0"/>
        <v>0</v>
      </c>
    </row>
    <row r="51" spans="1:6" ht="12.75">
      <c r="A51" s="39" t="s">
        <v>68</v>
      </c>
      <c r="B51" s="6">
        <v>0</v>
      </c>
      <c r="C51" s="6">
        <v>0</v>
      </c>
      <c r="D51" s="6">
        <v>0</v>
      </c>
      <c r="E51" s="6">
        <v>0</v>
      </c>
      <c r="F51" s="6">
        <f t="shared" si="0"/>
        <v>0</v>
      </c>
    </row>
    <row r="52" spans="1:6" ht="12.75">
      <c r="A52" s="39" t="s">
        <v>69</v>
      </c>
      <c r="B52" s="6">
        <v>0</v>
      </c>
      <c r="C52" s="6">
        <v>0</v>
      </c>
      <c r="D52" s="6">
        <v>0</v>
      </c>
      <c r="E52" s="6">
        <v>0</v>
      </c>
      <c r="F52" s="6">
        <f t="shared" si="0"/>
        <v>0</v>
      </c>
    </row>
    <row r="53" spans="1:6" ht="12.75">
      <c r="A53" s="39" t="s">
        <v>70</v>
      </c>
      <c r="B53" s="6">
        <v>0</v>
      </c>
      <c r="C53" s="6">
        <v>0</v>
      </c>
      <c r="D53" s="6">
        <v>0</v>
      </c>
      <c r="E53" s="6">
        <v>0</v>
      </c>
      <c r="F53" s="6">
        <f t="shared" si="0"/>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126348.15945078965</v>
      </c>
      <c r="C60" s="6">
        <f>SUM(C6:C58)</f>
        <v>1247586.2541262275</v>
      </c>
      <c r="D60" s="6">
        <f>SUM(D6:D58)</f>
        <v>5116257.9664229825</v>
      </c>
      <c r="E60" s="6">
        <f>SUM(E6:E58)</f>
        <v>0</v>
      </c>
      <c r="F60" s="6">
        <f>SUM(F6:F58)</f>
        <v>6490192.38</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Italic"The American Life Assurance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0.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15.625" style="7" customWidth="1"/>
    <col min="2" max="3" width="12.125" style="7" customWidth="1"/>
    <col min="4" max="4" width="9.375" style="7" customWidth="1"/>
    <col min="5" max="5" width="14.50390625" style="7" customWidth="1"/>
    <col min="6" max="6" width="12.125" style="7" customWidth="1"/>
    <col min="7" max="7" width="2.625" style="7" customWidth="1"/>
    <col min="8" max="8" width="28.125" style="7" customWidth="1"/>
    <col min="9" max="9" width="13.375" style="8" customWidth="1"/>
    <col min="10" max="16384" width="10.625" style="7" customWidth="1"/>
  </cols>
  <sheetData>
    <row r="1" spans="1:6" ht="12.75">
      <c r="A1" s="130" t="s">
        <v>250</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0</v>
      </c>
      <c r="E6" s="6">
        <v>0</v>
      </c>
      <c r="F6" s="6">
        <f aca="true" t="shared" si="0" ref="F6:F53">SUM(B6:E6)</f>
        <v>0</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15.051881993896236</v>
      </c>
      <c r="C9" s="6">
        <v>0</v>
      </c>
      <c r="D9" s="6">
        <v>2.948118006103764</v>
      </c>
      <c r="E9" s="6">
        <v>0</v>
      </c>
      <c r="F9" s="6">
        <f t="shared" si="0"/>
        <v>18</v>
      </c>
      <c r="H9" s="7" t="s">
        <v>0</v>
      </c>
      <c r="I9" s="8" t="s">
        <v>0</v>
      </c>
    </row>
    <row r="10" spans="1:9" ht="12.75">
      <c r="A10" s="39" t="s">
        <v>12</v>
      </c>
      <c r="B10" s="6">
        <v>0</v>
      </c>
      <c r="C10" s="6">
        <v>0</v>
      </c>
      <c r="D10" s="6">
        <v>0</v>
      </c>
      <c r="E10" s="6">
        <v>0</v>
      </c>
      <c r="F10" s="6">
        <f t="shared" si="0"/>
        <v>0</v>
      </c>
      <c r="H10" s="7" t="s">
        <v>13</v>
      </c>
      <c r="I10" s="8">
        <v>0</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26.309859154929576</v>
      </c>
      <c r="C13" s="6">
        <v>0</v>
      </c>
      <c r="D13" s="6">
        <v>1.6901408450704225</v>
      </c>
      <c r="E13" s="6">
        <v>0</v>
      </c>
      <c r="F13" s="6">
        <f t="shared" si="0"/>
        <v>28</v>
      </c>
      <c r="H13" s="7" t="s">
        <v>19</v>
      </c>
      <c r="I13" s="8">
        <v>0</v>
      </c>
    </row>
    <row r="14" spans="1:9" ht="12.75">
      <c r="A14" s="39" t="s">
        <v>20</v>
      </c>
      <c r="B14" s="6">
        <v>0</v>
      </c>
      <c r="C14" s="6">
        <v>0</v>
      </c>
      <c r="D14" s="6">
        <v>0</v>
      </c>
      <c r="E14" s="6">
        <v>0</v>
      </c>
      <c r="F14" s="6">
        <f t="shared" si="0"/>
        <v>0</v>
      </c>
      <c r="H14" s="7" t="s">
        <v>21</v>
      </c>
      <c r="I14" s="8">
        <v>0</v>
      </c>
    </row>
    <row r="15" spans="1:9" ht="12.75">
      <c r="A15" s="39" t="s">
        <v>22</v>
      </c>
      <c r="B15" s="6">
        <v>0</v>
      </c>
      <c r="C15" s="6">
        <v>0</v>
      </c>
      <c r="D15" s="6">
        <v>0</v>
      </c>
      <c r="E15" s="6">
        <v>0</v>
      </c>
      <c r="F15" s="6">
        <f t="shared" si="0"/>
        <v>0</v>
      </c>
      <c r="H15" s="7" t="s">
        <v>23</v>
      </c>
      <c r="I15" s="8">
        <v>127571.7</v>
      </c>
    </row>
    <row r="16" spans="1:6" ht="12.75">
      <c r="A16" s="39" t="s">
        <v>24</v>
      </c>
      <c r="B16" s="6">
        <v>196.81253852249714</v>
      </c>
      <c r="C16" s="6">
        <v>0</v>
      </c>
      <c r="D16" s="6">
        <v>23.18746147750286</v>
      </c>
      <c r="E16" s="6">
        <v>0</v>
      </c>
      <c r="F16" s="6">
        <f t="shared" si="0"/>
        <v>220</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0</v>
      </c>
    </row>
    <row r="19" spans="1:9" ht="12.75">
      <c r="A19" s="39" t="s">
        <v>29</v>
      </c>
      <c r="B19" s="6">
        <v>49</v>
      </c>
      <c r="C19" s="6">
        <v>0</v>
      </c>
      <c r="D19" s="6">
        <v>0</v>
      </c>
      <c r="E19" s="6">
        <v>0</v>
      </c>
      <c r="F19" s="6">
        <f t="shared" si="0"/>
        <v>49</v>
      </c>
      <c r="H19" s="7" t="s">
        <v>30</v>
      </c>
      <c r="I19" s="8">
        <v>0</v>
      </c>
    </row>
    <row r="20" spans="1:9" ht="12.75">
      <c r="A20" s="39" t="s">
        <v>31</v>
      </c>
      <c r="B20" s="6">
        <v>100.17907769603445</v>
      </c>
      <c r="C20" s="6">
        <v>0</v>
      </c>
      <c r="D20" s="6">
        <v>8.820922303965547</v>
      </c>
      <c r="E20" s="6">
        <v>0</v>
      </c>
      <c r="F20" s="6">
        <f t="shared" si="0"/>
        <v>109</v>
      </c>
      <c r="H20" s="7" t="s">
        <v>32</v>
      </c>
      <c r="I20" s="8" t="s">
        <v>0</v>
      </c>
    </row>
    <row r="21" spans="1:9" ht="12.75">
      <c r="A21" s="39" t="s">
        <v>33</v>
      </c>
      <c r="B21" s="6">
        <v>0</v>
      </c>
      <c r="C21" s="6">
        <v>0</v>
      </c>
      <c r="D21" s="6">
        <v>0</v>
      </c>
      <c r="E21" s="6">
        <v>0</v>
      </c>
      <c r="F21" s="6">
        <f t="shared" si="0"/>
        <v>0</v>
      </c>
      <c r="H21" s="7" t="s">
        <v>34</v>
      </c>
      <c r="I21" s="8">
        <v>0</v>
      </c>
    </row>
    <row r="22" spans="1:9" ht="12.75">
      <c r="A22" s="39" t="s">
        <v>35</v>
      </c>
      <c r="B22" s="6">
        <v>0</v>
      </c>
      <c r="C22" s="6">
        <v>0</v>
      </c>
      <c r="D22" s="6">
        <v>0</v>
      </c>
      <c r="E22" s="6">
        <v>0</v>
      </c>
      <c r="F22" s="6">
        <f t="shared" si="0"/>
        <v>0</v>
      </c>
      <c r="H22" s="7" t="s">
        <v>36</v>
      </c>
      <c r="I22" s="8" t="s">
        <v>0</v>
      </c>
    </row>
    <row r="23" spans="1:9" ht="12.75">
      <c r="A23" s="39" t="s">
        <v>37</v>
      </c>
      <c r="B23" s="6">
        <v>1134.239719835342</v>
      </c>
      <c r="C23" s="6">
        <v>0</v>
      </c>
      <c r="D23" s="6">
        <v>1083.760280164658</v>
      </c>
      <c r="E23" s="6">
        <v>0</v>
      </c>
      <c r="F23" s="6">
        <f t="shared" si="0"/>
        <v>2218</v>
      </c>
      <c r="H23" s="7" t="s">
        <v>38</v>
      </c>
      <c r="I23" s="8">
        <v>0</v>
      </c>
    </row>
    <row r="24" spans="1:6" ht="12.75">
      <c r="A24" s="39" t="s">
        <v>39</v>
      </c>
      <c r="B24" s="6">
        <v>407.84463862242825</v>
      </c>
      <c r="C24" s="6">
        <v>0</v>
      </c>
      <c r="D24" s="6">
        <v>504.15536137757175</v>
      </c>
      <c r="E24" s="6">
        <v>0</v>
      </c>
      <c r="F24" s="6">
        <f t="shared" si="0"/>
        <v>912</v>
      </c>
    </row>
    <row r="25" spans="1:9" ht="12.75">
      <c r="A25" s="39" t="s">
        <v>40</v>
      </c>
      <c r="B25" s="6">
        <v>0</v>
      </c>
      <c r="C25" s="6">
        <v>0</v>
      </c>
      <c r="D25" s="6">
        <v>0</v>
      </c>
      <c r="E25" s="6">
        <v>0</v>
      </c>
      <c r="F25" s="6">
        <f t="shared" si="0"/>
        <v>0</v>
      </c>
      <c r="H25" s="7" t="s">
        <v>41</v>
      </c>
      <c r="I25" s="8">
        <f>SUM(I10:I15)-SUM(I18:I23)</f>
        <v>127571.7</v>
      </c>
    </row>
    <row r="26" spans="1:9" ht="12.75">
      <c r="A26" s="39" t="s">
        <v>42</v>
      </c>
      <c r="B26" s="6">
        <v>308.5198631781085</v>
      </c>
      <c r="C26" s="6">
        <v>0</v>
      </c>
      <c r="D26" s="6">
        <v>16.480136821891502</v>
      </c>
      <c r="E26" s="6">
        <v>0</v>
      </c>
      <c r="F26" s="6">
        <f t="shared" si="0"/>
        <v>325</v>
      </c>
      <c r="H26" s="7" t="s">
        <v>43</v>
      </c>
      <c r="I26" s="8">
        <f>+F60</f>
        <v>127565</v>
      </c>
    </row>
    <row r="27" spans="1:9" ht="12.75">
      <c r="A27" s="39" t="s">
        <v>44</v>
      </c>
      <c r="B27" s="6">
        <v>0</v>
      </c>
      <c r="C27" s="6">
        <v>0</v>
      </c>
      <c r="D27" s="6">
        <v>0</v>
      </c>
      <c r="E27" s="6">
        <v>0</v>
      </c>
      <c r="F27" s="6">
        <f t="shared" si="0"/>
        <v>0</v>
      </c>
      <c r="I27" s="8" t="s">
        <v>0</v>
      </c>
    </row>
    <row r="28" spans="1:6" ht="12.75">
      <c r="A28" s="39" t="s">
        <v>45</v>
      </c>
      <c r="B28" s="6">
        <v>0</v>
      </c>
      <c r="C28" s="6">
        <v>0</v>
      </c>
      <c r="D28" s="6">
        <v>0</v>
      </c>
      <c r="E28" s="6">
        <v>0</v>
      </c>
      <c r="F28" s="6">
        <f t="shared" si="0"/>
        <v>0</v>
      </c>
    </row>
    <row r="29" spans="1:6" ht="12.75">
      <c r="A29" s="39" t="s">
        <v>46</v>
      </c>
      <c r="B29" s="6">
        <v>0</v>
      </c>
      <c r="C29" s="6">
        <v>0</v>
      </c>
      <c r="D29" s="6">
        <v>0</v>
      </c>
      <c r="E29" s="6">
        <v>0</v>
      </c>
      <c r="F29" s="6">
        <f t="shared" si="0"/>
        <v>0</v>
      </c>
    </row>
    <row r="30" spans="1:6" ht="12.75">
      <c r="A30" s="39" t="s">
        <v>47</v>
      </c>
      <c r="B30" s="6">
        <v>16.142095914742452</v>
      </c>
      <c r="C30" s="6">
        <v>0</v>
      </c>
      <c r="D30" s="6">
        <v>15.857904085257548</v>
      </c>
      <c r="E30" s="6">
        <v>0</v>
      </c>
      <c r="F30" s="6">
        <f t="shared" si="0"/>
        <v>32</v>
      </c>
    </row>
    <row r="31" spans="1:6" ht="12.75">
      <c r="A31" s="39" t="s">
        <v>48</v>
      </c>
      <c r="B31" s="6">
        <v>104.94237260228863</v>
      </c>
      <c r="C31" s="6">
        <v>0</v>
      </c>
      <c r="D31" s="6">
        <v>368.05762739771137</v>
      </c>
      <c r="E31" s="6">
        <v>0</v>
      </c>
      <c r="F31" s="6">
        <f t="shared" si="0"/>
        <v>473</v>
      </c>
    </row>
    <row r="32" spans="1:6" ht="12.75">
      <c r="A32" s="39" t="s">
        <v>49</v>
      </c>
      <c r="B32" s="6">
        <v>0</v>
      </c>
      <c r="C32" s="6">
        <v>0</v>
      </c>
      <c r="D32" s="6">
        <v>0</v>
      </c>
      <c r="E32" s="6">
        <v>0</v>
      </c>
      <c r="F32" s="6">
        <f t="shared" si="0"/>
        <v>0</v>
      </c>
    </row>
    <row r="33" spans="1:6" ht="12.75">
      <c r="A33" s="39" t="s">
        <v>50</v>
      </c>
      <c r="B33" s="6">
        <v>0</v>
      </c>
      <c r="C33" s="6">
        <v>0</v>
      </c>
      <c r="D33" s="6">
        <v>0</v>
      </c>
      <c r="E33" s="6">
        <v>0</v>
      </c>
      <c r="F33" s="6">
        <f t="shared" si="0"/>
        <v>0</v>
      </c>
    </row>
    <row r="34" spans="1:6" ht="12.75">
      <c r="A34" s="39" t="s">
        <v>51</v>
      </c>
      <c r="B34" s="6">
        <v>3</v>
      </c>
      <c r="C34" s="6">
        <v>0</v>
      </c>
      <c r="D34" s="6">
        <v>0</v>
      </c>
      <c r="E34" s="6">
        <v>0</v>
      </c>
      <c r="F34" s="6">
        <f t="shared" si="0"/>
        <v>3</v>
      </c>
    </row>
    <row r="35" spans="1:6" ht="12.75">
      <c r="A35" s="39" t="s">
        <v>52</v>
      </c>
      <c r="B35" s="6">
        <v>0</v>
      </c>
      <c r="C35" s="6">
        <v>0</v>
      </c>
      <c r="D35" s="6">
        <v>0</v>
      </c>
      <c r="E35" s="6">
        <v>0</v>
      </c>
      <c r="F35" s="6">
        <f t="shared" si="0"/>
        <v>0</v>
      </c>
    </row>
    <row r="36" spans="1:6" ht="12.75">
      <c r="A36" s="39" t="s">
        <v>53</v>
      </c>
      <c r="B36" s="6">
        <v>0</v>
      </c>
      <c r="C36" s="6">
        <v>0</v>
      </c>
      <c r="D36" s="6">
        <v>0</v>
      </c>
      <c r="E36" s="6">
        <v>0</v>
      </c>
      <c r="F36" s="6">
        <f t="shared" si="0"/>
        <v>0</v>
      </c>
    </row>
    <row r="37" spans="1:6" ht="12.75">
      <c r="A37" s="39" t="s">
        <v>54</v>
      </c>
      <c r="B37" s="6">
        <v>0</v>
      </c>
      <c r="C37" s="6">
        <v>0</v>
      </c>
      <c r="D37" s="6">
        <v>0</v>
      </c>
      <c r="E37" s="6">
        <v>0</v>
      </c>
      <c r="F37" s="6">
        <f t="shared" si="0"/>
        <v>0</v>
      </c>
    </row>
    <row r="38" spans="1:6" ht="12.75">
      <c r="A38" s="39" t="s">
        <v>55</v>
      </c>
      <c r="B38" s="6">
        <v>0</v>
      </c>
      <c r="C38" s="6">
        <v>0</v>
      </c>
      <c r="D38" s="6">
        <v>0</v>
      </c>
      <c r="E38" s="6">
        <v>0</v>
      </c>
      <c r="F38" s="6">
        <f t="shared" si="0"/>
        <v>0</v>
      </c>
    </row>
    <row r="39" spans="1:6" ht="12.75">
      <c r="A39" s="39" t="s">
        <v>56</v>
      </c>
      <c r="B39" s="6">
        <v>8658.241999497684</v>
      </c>
      <c r="C39" s="6">
        <v>0</v>
      </c>
      <c r="D39" s="6">
        <v>5067.758000502315</v>
      </c>
      <c r="E39" s="6">
        <v>0</v>
      </c>
      <c r="F39" s="6">
        <f t="shared" si="0"/>
        <v>13726</v>
      </c>
    </row>
    <row r="40" spans="1:6" ht="12.75">
      <c r="A40" s="39" t="s">
        <v>57</v>
      </c>
      <c r="B40" s="6">
        <v>1</v>
      </c>
      <c r="C40" s="6">
        <v>0</v>
      </c>
      <c r="D40" s="6">
        <v>0</v>
      </c>
      <c r="E40" s="6">
        <v>0</v>
      </c>
      <c r="F40" s="6">
        <f t="shared" si="0"/>
        <v>1</v>
      </c>
    </row>
    <row r="41" spans="1:6" ht="12.75">
      <c r="A41" s="39" t="s">
        <v>58</v>
      </c>
      <c r="B41" s="6">
        <v>352.3198233717079</v>
      </c>
      <c r="C41" s="6">
        <v>0</v>
      </c>
      <c r="D41" s="6">
        <v>17.680176628292067</v>
      </c>
      <c r="E41" s="6">
        <v>0</v>
      </c>
      <c r="F41" s="6">
        <f t="shared" si="0"/>
        <v>370</v>
      </c>
    </row>
    <row r="42" spans="1:6" ht="12.75">
      <c r="A42" s="39" t="s">
        <v>59</v>
      </c>
      <c r="B42" s="6">
        <v>0</v>
      </c>
      <c r="C42" s="6">
        <v>0</v>
      </c>
      <c r="D42" s="6">
        <v>0</v>
      </c>
      <c r="E42" s="6">
        <v>0</v>
      </c>
      <c r="F42" s="6">
        <f t="shared" si="0"/>
        <v>0</v>
      </c>
    </row>
    <row r="43" spans="1:6" ht="12.75">
      <c r="A43" s="39" t="s">
        <v>60</v>
      </c>
      <c r="B43" s="6">
        <v>0</v>
      </c>
      <c r="C43" s="6">
        <v>0</v>
      </c>
      <c r="D43" s="6">
        <v>0</v>
      </c>
      <c r="E43" s="6">
        <v>0</v>
      </c>
      <c r="F43" s="6">
        <f t="shared" si="0"/>
        <v>0</v>
      </c>
    </row>
    <row r="44" spans="1:6" ht="12.75">
      <c r="A44" s="39" t="s">
        <v>61</v>
      </c>
      <c r="B44" s="6">
        <v>0</v>
      </c>
      <c r="C44" s="6">
        <v>0</v>
      </c>
      <c r="D44" s="6">
        <v>0</v>
      </c>
      <c r="E44" s="6">
        <v>0</v>
      </c>
      <c r="F44" s="6">
        <f t="shared" si="0"/>
        <v>0</v>
      </c>
    </row>
    <row r="45" spans="1:6" ht="12.75">
      <c r="A45" s="39" t="s">
        <v>62</v>
      </c>
      <c r="B45" s="6">
        <v>0</v>
      </c>
      <c r="C45" s="6">
        <v>0</v>
      </c>
      <c r="D45" s="6">
        <v>0</v>
      </c>
      <c r="E45" s="6">
        <v>0</v>
      </c>
      <c r="F45" s="6">
        <f t="shared" si="0"/>
        <v>0</v>
      </c>
    </row>
    <row r="46" spans="1:6" ht="12.75">
      <c r="A46" s="39" t="s">
        <v>63</v>
      </c>
      <c r="B46" s="6">
        <v>0</v>
      </c>
      <c r="C46" s="6">
        <v>0</v>
      </c>
      <c r="D46" s="6">
        <v>0</v>
      </c>
      <c r="E46" s="6">
        <v>0</v>
      </c>
      <c r="F46" s="6">
        <f t="shared" si="0"/>
        <v>0</v>
      </c>
    </row>
    <row r="47" spans="1:6" ht="12.75">
      <c r="A47" s="39" t="s">
        <v>64</v>
      </c>
      <c r="B47" s="6">
        <v>176.9932562620424</v>
      </c>
      <c r="C47" s="6">
        <v>0</v>
      </c>
      <c r="D47" s="6">
        <v>25.00674373795761</v>
      </c>
      <c r="E47" s="6">
        <v>0</v>
      </c>
      <c r="F47" s="6">
        <f t="shared" si="0"/>
        <v>202</v>
      </c>
    </row>
    <row r="48" spans="1:6" ht="12.75">
      <c r="A48" s="39" t="s">
        <v>65</v>
      </c>
      <c r="B48" s="6">
        <v>0</v>
      </c>
      <c r="C48" s="6">
        <v>0</v>
      </c>
      <c r="D48" s="6">
        <v>0</v>
      </c>
      <c r="E48" s="6">
        <v>0</v>
      </c>
      <c r="F48" s="6">
        <f t="shared" si="0"/>
        <v>0</v>
      </c>
    </row>
    <row r="49" spans="1:6" ht="12.75">
      <c r="A49" s="39" t="s">
        <v>66</v>
      </c>
      <c r="B49" s="6">
        <v>5025.038948204701</v>
      </c>
      <c r="C49" s="6">
        <v>0</v>
      </c>
      <c r="D49" s="6">
        <v>2009.961051795299</v>
      </c>
      <c r="E49" s="6">
        <v>0</v>
      </c>
      <c r="F49" s="6">
        <f t="shared" si="0"/>
        <v>7035</v>
      </c>
    </row>
    <row r="50" spans="1:6" ht="12.75">
      <c r="A50" s="39" t="s">
        <v>67</v>
      </c>
      <c r="B50" s="6">
        <v>0</v>
      </c>
      <c r="C50" s="6">
        <v>0</v>
      </c>
      <c r="D50" s="6">
        <v>0</v>
      </c>
      <c r="E50" s="6">
        <v>0</v>
      </c>
      <c r="F50" s="6">
        <f t="shared" si="0"/>
        <v>0</v>
      </c>
    </row>
    <row r="51" spans="1:6" ht="12.75">
      <c r="A51" s="39" t="s">
        <v>68</v>
      </c>
      <c r="B51" s="6">
        <v>0</v>
      </c>
      <c r="C51" s="6">
        <v>0</v>
      </c>
      <c r="D51" s="6">
        <v>0</v>
      </c>
      <c r="E51" s="6">
        <v>0</v>
      </c>
      <c r="F51" s="6">
        <f t="shared" si="0"/>
        <v>0</v>
      </c>
    </row>
    <row r="52" spans="1:6" ht="12.75">
      <c r="A52" s="39" t="s">
        <v>69</v>
      </c>
      <c r="B52" s="6">
        <v>0</v>
      </c>
      <c r="C52" s="6">
        <v>0</v>
      </c>
      <c r="D52" s="6">
        <v>0</v>
      </c>
      <c r="E52" s="6">
        <v>0</v>
      </c>
      <c r="F52" s="6">
        <f t="shared" si="0"/>
        <v>0</v>
      </c>
    </row>
    <row r="53" spans="1:6" ht="12.75">
      <c r="A53" s="39" t="s">
        <v>70</v>
      </c>
      <c r="B53" s="6">
        <v>83720.84661547649</v>
      </c>
      <c r="C53" s="6">
        <v>0</v>
      </c>
      <c r="D53" s="6">
        <v>17015.153384523506</v>
      </c>
      <c r="E53" s="6">
        <v>0</v>
      </c>
      <c r="F53" s="6">
        <f t="shared" si="0"/>
        <v>100736</v>
      </c>
    </row>
    <row r="54" spans="1:6" ht="12.75">
      <c r="A54" s="39" t="s">
        <v>71</v>
      </c>
      <c r="B54" s="6">
        <v>0</v>
      </c>
      <c r="C54" s="6">
        <v>0</v>
      </c>
      <c r="D54" s="6">
        <v>0</v>
      </c>
      <c r="E54" s="6">
        <v>0</v>
      </c>
      <c r="F54" s="6">
        <f>SUM(B54:E54)</f>
        <v>0</v>
      </c>
    </row>
    <row r="55" spans="1:6" ht="12.75">
      <c r="A55" s="39" t="s">
        <v>72</v>
      </c>
      <c r="B55" s="6">
        <v>947.764536365074</v>
      </c>
      <c r="C55" s="6">
        <v>0</v>
      </c>
      <c r="D55" s="6">
        <v>160.23546363492594</v>
      </c>
      <c r="E55" s="6">
        <v>0</v>
      </c>
      <c r="F55" s="6">
        <f>SUM(B55:E55)</f>
        <v>1108</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101244.24722669797</v>
      </c>
      <c r="C60" s="6">
        <f>SUM(C6:C58)</f>
        <v>0</v>
      </c>
      <c r="D60" s="6">
        <f>SUM(D6:D58)</f>
        <v>26320.75277330203</v>
      </c>
      <c r="E60" s="6">
        <f>SUM(E6:E58)</f>
        <v>0</v>
      </c>
      <c r="F60" s="6">
        <f>SUM(F6:F58)</f>
        <v>127565</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Italic"Settlers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Guaranty Associations.</oddFooter>
  </headerFooter>
</worksheet>
</file>

<file path=xl/worksheets/sheet51.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customWidth="1"/>
    <col min="2" max="2" width="5.625" style="7" bestFit="1" customWidth="1"/>
    <col min="3" max="3" width="11.625" style="7" bestFit="1" customWidth="1"/>
    <col min="4" max="4" width="12.125" style="7" bestFit="1" customWidth="1"/>
    <col min="5" max="5" width="14.50390625" style="7" customWidth="1"/>
    <col min="6" max="6" width="12.125" style="7" customWidth="1"/>
    <col min="7" max="7" width="2.625" style="7" customWidth="1"/>
    <col min="8" max="8" width="28.125" style="7" customWidth="1"/>
    <col min="9" max="9" width="12.125" style="8" bestFit="1" customWidth="1"/>
    <col min="10" max="16384" width="10.625" style="7" customWidth="1"/>
  </cols>
  <sheetData>
    <row r="1" spans="1:6" ht="12.75">
      <c r="A1" s="130" t="s">
        <v>256</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0</v>
      </c>
      <c r="E6" s="6">
        <v>0</v>
      </c>
      <c r="F6" s="6">
        <f aca="true" t="shared" si="0" ref="F6:F53">SUM(B6:E6)</f>
        <v>0</v>
      </c>
      <c r="H6" s="7" t="s">
        <v>8</v>
      </c>
      <c r="I6" s="8" t="s">
        <v>0</v>
      </c>
    </row>
    <row r="7" spans="1:6" ht="12" customHeight="1">
      <c r="A7" s="39" t="s">
        <v>9</v>
      </c>
      <c r="B7" s="6">
        <v>0</v>
      </c>
      <c r="C7" s="6">
        <v>0</v>
      </c>
      <c r="D7" s="6">
        <v>0</v>
      </c>
      <c r="E7" s="6">
        <v>0</v>
      </c>
      <c r="F7" s="6">
        <f t="shared" si="0"/>
        <v>0</v>
      </c>
    </row>
    <row r="8" spans="1:9" ht="12.75">
      <c r="A8" s="39" t="s">
        <v>10</v>
      </c>
      <c r="B8" s="6">
        <v>0</v>
      </c>
      <c r="C8" s="6">
        <v>0</v>
      </c>
      <c r="D8" s="6">
        <v>4214.400031403383</v>
      </c>
      <c r="E8" s="6">
        <v>0</v>
      </c>
      <c r="F8" s="6">
        <f t="shared" si="0"/>
        <v>4214.400031403383</v>
      </c>
      <c r="H8" s="7" t="s">
        <v>0</v>
      </c>
      <c r="I8" s="8" t="s">
        <v>0</v>
      </c>
    </row>
    <row r="9" spans="1:9" ht="12.75">
      <c r="A9" s="39" t="s">
        <v>11</v>
      </c>
      <c r="B9" s="6">
        <v>0</v>
      </c>
      <c r="C9" s="6">
        <v>0</v>
      </c>
      <c r="D9" s="6">
        <v>1668643.5479773728</v>
      </c>
      <c r="E9" s="6">
        <v>0</v>
      </c>
      <c r="F9" s="6">
        <f t="shared" si="0"/>
        <v>1668643.5479773728</v>
      </c>
      <c r="H9" s="7" t="s">
        <v>0</v>
      </c>
      <c r="I9" s="8" t="s">
        <v>0</v>
      </c>
    </row>
    <row r="10" spans="1:9" ht="12.75">
      <c r="A10" s="39" t="s">
        <v>12</v>
      </c>
      <c r="B10" s="6">
        <v>0</v>
      </c>
      <c r="C10" s="6">
        <v>0</v>
      </c>
      <c r="D10" s="6">
        <v>589.2144993789361</v>
      </c>
      <c r="E10" s="6">
        <v>0</v>
      </c>
      <c r="F10" s="6">
        <f t="shared" si="0"/>
        <v>589.2144993789361</v>
      </c>
      <c r="H10" s="7" t="s">
        <v>13</v>
      </c>
      <c r="I10" s="8">
        <v>10837049</v>
      </c>
    </row>
    <row r="11" spans="1:6" ht="12.75">
      <c r="A11" s="39" t="s">
        <v>15</v>
      </c>
      <c r="B11" s="6">
        <v>0</v>
      </c>
      <c r="C11" s="6">
        <v>0</v>
      </c>
      <c r="D11" s="6">
        <v>2078.4974711547397</v>
      </c>
      <c r="E11" s="6">
        <v>0</v>
      </c>
      <c r="F11" s="6">
        <f t="shared" si="0"/>
        <v>2078.4974711547397</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0</v>
      </c>
    </row>
    <row r="14" spans="1:9" ht="12.75">
      <c r="A14" s="39" t="s">
        <v>20</v>
      </c>
      <c r="B14" s="6">
        <v>0</v>
      </c>
      <c r="C14" s="6">
        <v>0</v>
      </c>
      <c r="D14" s="6">
        <v>447.3264489770232</v>
      </c>
      <c r="E14" s="6">
        <v>0</v>
      </c>
      <c r="F14" s="6">
        <f t="shared" si="0"/>
        <v>447.3264489770232</v>
      </c>
      <c r="H14" s="7" t="s">
        <v>21</v>
      </c>
      <c r="I14" s="8">
        <v>0</v>
      </c>
    </row>
    <row r="15" spans="1:9" ht="12.75">
      <c r="A15" s="39" t="s">
        <v>22</v>
      </c>
      <c r="B15" s="6">
        <v>0</v>
      </c>
      <c r="C15" s="6">
        <v>0</v>
      </c>
      <c r="D15" s="6">
        <v>3107.456615290749</v>
      </c>
      <c r="E15" s="6">
        <v>0</v>
      </c>
      <c r="F15" s="6">
        <f t="shared" si="0"/>
        <v>3107.456615290749</v>
      </c>
      <c r="H15" s="7" t="s">
        <v>23</v>
      </c>
      <c r="I15" s="8">
        <v>900720.12</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0</v>
      </c>
      <c r="C18" s="6">
        <v>0</v>
      </c>
      <c r="D18" s="6">
        <v>43.32459554256883</v>
      </c>
      <c r="E18" s="6">
        <v>0</v>
      </c>
      <c r="F18" s="6">
        <f t="shared" si="0"/>
        <v>43.32459554256883</v>
      </c>
      <c r="H18" s="7" t="s">
        <v>28</v>
      </c>
      <c r="I18" s="8">
        <v>0</v>
      </c>
    </row>
    <row r="19" spans="1:9" ht="12.75">
      <c r="A19" s="39" t="s">
        <v>29</v>
      </c>
      <c r="B19" s="6">
        <v>0</v>
      </c>
      <c r="C19" s="6">
        <v>0</v>
      </c>
      <c r="D19" s="6">
        <v>1519.6101886556016</v>
      </c>
      <c r="E19" s="6">
        <v>0</v>
      </c>
      <c r="F19" s="6">
        <f t="shared" si="0"/>
        <v>1519.6101886556016</v>
      </c>
      <c r="H19" s="7" t="s">
        <v>30</v>
      </c>
      <c r="I19" s="8">
        <v>0</v>
      </c>
    </row>
    <row r="20" spans="1:9" ht="12.75">
      <c r="A20" s="39" t="s">
        <v>31</v>
      </c>
      <c r="B20" s="6">
        <v>0</v>
      </c>
      <c r="C20" s="6">
        <v>0</v>
      </c>
      <c r="D20" s="6">
        <v>1788.2226810195284</v>
      </c>
      <c r="E20" s="6">
        <v>0</v>
      </c>
      <c r="F20" s="6">
        <f t="shared" si="0"/>
        <v>1788.2226810195284</v>
      </c>
      <c r="H20" s="7" t="s">
        <v>32</v>
      </c>
      <c r="I20" s="8" t="s">
        <v>0</v>
      </c>
    </row>
    <row r="21" spans="1:9" ht="12.75">
      <c r="A21" s="39" t="s">
        <v>33</v>
      </c>
      <c r="B21" s="6">
        <v>0</v>
      </c>
      <c r="C21" s="6">
        <v>0</v>
      </c>
      <c r="D21" s="6">
        <v>67.1531230909817</v>
      </c>
      <c r="E21" s="6">
        <v>0</v>
      </c>
      <c r="F21" s="6">
        <f t="shared" si="0"/>
        <v>67.1531230909817</v>
      </c>
      <c r="H21" s="7" t="s">
        <v>34</v>
      </c>
      <c r="I21" s="8">
        <v>0</v>
      </c>
    </row>
    <row r="22" spans="1:9" ht="12.75">
      <c r="A22" s="39" t="s">
        <v>35</v>
      </c>
      <c r="B22" s="6">
        <v>0</v>
      </c>
      <c r="C22" s="6">
        <v>0</v>
      </c>
      <c r="D22" s="6">
        <v>2901.6647864635474</v>
      </c>
      <c r="E22" s="6">
        <v>0</v>
      </c>
      <c r="F22" s="6">
        <f t="shared" si="0"/>
        <v>2901.6647864635474</v>
      </c>
      <c r="H22" s="7" t="s">
        <v>36</v>
      </c>
      <c r="I22" s="8" t="s">
        <v>0</v>
      </c>
    </row>
    <row r="23" spans="1:9" ht="12.75">
      <c r="A23" s="39" t="s">
        <v>37</v>
      </c>
      <c r="B23" s="6">
        <v>0</v>
      </c>
      <c r="C23" s="6">
        <v>0</v>
      </c>
      <c r="D23" s="6">
        <v>0</v>
      </c>
      <c r="E23" s="6">
        <v>0</v>
      </c>
      <c r="F23" s="6">
        <f t="shared" si="0"/>
        <v>0</v>
      </c>
      <c r="H23" s="7" t="s">
        <v>38</v>
      </c>
      <c r="I23" s="8">
        <v>0</v>
      </c>
    </row>
    <row r="24" spans="1:6" ht="12.75">
      <c r="A24" s="39" t="s">
        <v>39</v>
      </c>
      <c r="B24" s="6">
        <v>0</v>
      </c>
      <c r="C24" s="6">
        <v>0</v>
      </c>
      <c r="D24" s="6">
        <v>4958106.789142454</v>
      </c>
      <c r="E24" s="6">
        <v>0</v>
      </c>
      <c r="F24" s="6">
        <f t="shared" si="0"/>
        <v>4958106.789142454</v>
      </c>
    </row>
    <row r="25" spans="1:9" ht="12.75">
      <c r="A25" s="39" t="s">
        <v>40</v>
      </c>
      <c r="B25" s="6">
        <v>0</v>
      </c>
      <c r="C25" s="6">
        <v>0</v>
      </c>
      <c r="D25" s="6">
        <v>0</v>
      </c>
      <c r="E25" s="6">
        <v>0</v>
      </c>
      <c r="F25" s="6">
        <f t="shared" si="0"/>
        <v>0</v>
      </c>
      <c r="H25" s="7" t="s">
        <v>41</v>
      </c>
      <c r="I25" s="8">
        <f>SUM(I10:I15)-SUM(I18:I23)</f>
        <v>11737769.12</v>
      </c>
    </row>
    <row r="26" spans="1:9" ht="12.75">
      <c r="A26" s="39" t="s">
        <v>42</v>
      </c>
      <c r="B26" s="6">
        <v>0</v>
      </c>
      <c r="C26" s="6">
        <v>0</v>
      </c>
      <c r="D26" s="6">
        <v>475.4874360796929</v>
      </c>
      <c r="E26" s="6">
        <v>0</v>
      </c>
      <c r="F26" s="6">
        <f t="shared" si="0"/>
        <v>475.4874360796929</v>
      </c>
      <c r="H26" s="7" t="s">
        <v>43</v>
      </c>
      <c r="I26" s="8">
        <f>+F60</f>
        <v>11737769.119999997</v>
      </c>
    </row>
    <row r="27" spans="1:9" ht="12.75">
      <c r="A27" s="39" t="s">
        <v>44</v>
      </c>
      <c r="B27" s="6">
        <v>0</v>
      </c>
      <c r="C27" s="6">
        <v>0</v>
      </c>
      <c r="D27" s="6">
        <v>0</v>
      </c>
      <c r="E27" s="6">
        <v>0</v>
      </c>
      <c r="F27" s="6">
        <f t="shared" si="0"/>
        <v>0</v>
      </c>
      <c r="I27" s="8" t="s">
        <v>0</v>
      </c>
    </row>
    <row r="28" spans="1:6" ht="12.75">
      <c r="A28" s="39" t="s">
        <v>45</v>
      </c>
      <c r="B28" s="6">
        <v>0</v>
      </c>
      <c r="C28" s="6">
        <v>0</v>
      </c>
      <c r="D28" s="6">
        <v>1922.5289272014918</v>
      </c>
      <c r="E28" s="6">
        <v>0</v>
      </c>
      <c r="F28" s="6">
        <f t="shared" si="0"/>
        <v>1922.5289272014918</v>
      </c>
    </row>
    <row r="29" spans="1:6" ht="12.75">
      <c r="A29" s="39" t="s">
        <v>46</v>
      </c>
      <c r="B29" s="6">
        <v>0</v>
      </c>
      <c r="C29" s="6">
        <v>0</v>
      </c>
      <c r="D29" s="6">
        <v>0</v>
      </c>
      <c r="E29" s="6">
        <v>0</v>
      </c>
      <c r="F29" s="6">
        <f t="shared" si="0"/>
        <v>0</v>
      </c>
    </row>
    <row r="30" spans="1:6" ht="12.75">
      <c r="A30" s="39" t="s">
        <v>47</v>
      </c>
      <c r="B30" s="6">
        <v>0</v>
      </c>
      <c r="C30" s="6">
        <v>0</v>
      </c>
      <c r="D30" s="6">
        <v>0</v>
      </c>
      <c r="E30" s="6">
        <v>0</v>
      </c>
      <c r="F30" s="6">
        <f t="shared" si="0"/>
        <v>0</v>
      </c>
    </row>
    <row r="31" spans="1:6" ht="12.75">
      <c r="A31" s="39" t="s">
        <v>48</v>
      </c>
      <c r="B31" s="6">
        <v>0</v>
      </c>
      <c r="C31" s="6">
        <v>0</v>
      </c>
      <c r="D31" s="6">
        <v>4337.875128699704</v>
      </c>
      <c r="E31" s="6">
        <v>0</v>
      </c>
      <c r="F31" s="6">
        <f t="shared" si="0"/>
        <v>4337.875128699704</v>
      </c>
    </row>
    <row r="32" spans="1:6" ht="12.75">
      <c r="A32" s="39" t="s">
        <v>49</v>
      </c>
      <c r="B32" s="6">
        <v>0</v>
      </c>
      <c r="C32" s="6">
        <v>0</v>
      </c>
      <c r="D32" s="6">
        <v>0</v>
      </c>
      <c r="E32" s="6">
        <v>0</v>
      </c>
      <c r="F32" s="6">
        <f t="shared" si="0"/>
        <v>0</v>
      </c>
    </row>
    <row r="33" spans="1:6" ht="12.75">
      <c r="A33" s="39" t="s">
        <v>50</v>
      </c>
      <c r="B33" s="6">
        <v>0</v>
      </c>
      <c r="C33" s="6">
        <v>0</v>
      </c>
      <c r="D33" s="6">
        <v>1064.7019354586291</v>
      </c>
      <c r="E33" s="6">
        <v>0</v>
      </c>
      <c r="F33" s="6">
        <f t="shared" si="0"/>
        <v>1064.7019354586291</v>
      </c>
    </row>
    <row r="34" spans="1:6" ht="12.75">
      <c r="A34" s="39" t="s">
        <v>51</v>
      </c>
      <c r="B34" s="6">
        <v>0</v>
      </c>
      <c r="C34" s="6">
        <v>0</v>
      </c>
      <c r="D34" s="6">
        <v>267.52937747536254</v>
      </c>
      <c r="E34" s="6">
        <v>0</v>
      </c>
      <c r="F34" s="6">
        <f t="shared" si="0"/>
        <v>267.52937747536254</v>
      </c>
    </row>
    <row r="35" spans="1:6" ht="12.75">
      <c r="A35" s="39" t="s">
        <v>52</v>
      </c>
      <c r="B35" s="6">
        <v>0</v>
      </c>
      <c r="C35" s="6">
        <v>0</v>
      </c>
      <c r="D35" s="6">
        <v>0</v>
      </c>
      <c r="E35" s="6">
        <v>0</v>
      </c>
      <c r="F35" s="6">
        <f t="shared" si="0"/>
        <v>0</v>
      </c>
    </row>
    <row r="36" spans="1:6" ht="12.75">
      <c r="A36" s="39" t="s">
        <v>53</v>
      </c>
      <c r="B36" s="6">
        <v>0</v>
      </c>
      <c r="C36" s="6">
        <v>0</v>
      </c>
      <c r="D36" s="6">
        <v>0</v>
      </c>
      <c r="E36" s="6">
        <v>0</v>
      </c>
      <c r="F36" s="6">
        <f t="shared" si="0"/>
        <v>0</v>
      </c>
    </row>
    <row r="37" spans="1:6" ht="12.75">
      <c r="A37" s="39" t="s">
        <v>54</v>
      </c>
      <c r="B37" s="6">
        <v>0</v>
      </c>
      <c r="C37" s="6">
        <v>0</v>
      </c>
      <c r="D37" s="6">
        <v>3043.5528368654604</v>
      </c>
      <c r="E37" s="6">
        <v>0</v>
      </c>
      <c r="F37" s="6">
        <f t="shared" si="0"/>
        <v>3043.5528368654604</v>
      </c>
    </row>
    <row r="38" spans="1:6" ht="12.75">
      <c r="A38" s="39" t="s">
        <v>55</v>
      </c>
      <c r="B38" s="6">
        <v>0</v>
      </c>
      <c r="C38" s="6">
        <v>0</v>
      </c>
      <c r="D38" s="6">
        <v>0</v>
      </c>
      <c r="E38" s="6">
        <v>0</v>
      </c>
      <c r="F38" s="6">
        <f t="shared" si="0"/>
        <v>0</v>
      </c>
    </row>
    <row r="39" spans="1:6" ht="12.75">
      <c r="A39" s="39" t="s">
        <v>56</v>
      </c>
      <c r="B39" s="6">
        <v>0</v>
      </c>
      <c r="C39" s="6">
        <v>0</v>
      </c>
      <c r="D39" s="6">
        <v>0</v>
      </c>
      <c r="E39" s="6">
        <v>0</v>
      </c>
      <c r="F39" s="6">
        <f t="shared" si="0"/>
        <v>0</v>
      </c>
    </row>
    <row r="40" spans="1:6" ht="12.75">
      <c r="A40" s="39" t="s">
        <v>57</v>
      </c>
      <c r="B40" s="6">
        <v>0</v>
      </c>
      <c r="C40" s="6">
        <v>0</v>
      </c>
      <c r="D40" s="6">
        <v>38.992135988311944</v>
      </c>
      <c r="E40" s="6">
        <v>0</v>
      </c>
      <c r="F40" s="6">
        <f t="shared" si="0"/>
        <v>38.992135988311944</v>
      </c>
    </row>
    <row r="41" spans="1:6" ht="12.75">
      <c r="A41" s="39" t="s">
        <v>58</v>
      </c>
      <c r="B41" s="6">
        <v>0</v>
      </c>
      <c r="C41" s="6">
        <v>0</v>
      </c>
      <c r="D41" s="6">
        <v>293.5241348009038</v>
      </c>
      <c r="E41" s="6">
        <v>0</v>
      </c>
      <c r="F41" s="6">
        <f t="shared" si="0"/>
        <v>293.5241348009038</v>
      </c>
    </row>
    <row r="42" spans="1:6" ht="12.75">
      <c r="A42" s="39" t="s">
        <v>59</v>
      </c>
      <c r="B42" s="6">
        <v>0</v>
      </c>
      <c r="C42" s="6">
        <v>0</v>
      </c>
      <c r="D42" s="6">
        <v>2266159.039862265</v>
      </c>
      <c r="E42" s="6">
        <v>0</v>
      </c>
      <c r="F42" s="6">
        <f t="shared" si="0"/>
        <v>2266159.039862265</v>
      </c>
    </row>
    <row r="43" spans="1:6" ht="12.75">
      <c r="A43" s="39" t="s">
        <v>60</v>
      </c>
      <c r="B43" s="6">
        <v>0</v>
      </c>
      <c r="C43" s="6">
        <v>0</v>
      </c>
      <c r="D43" s="6">
        <v>877.3230597370189</v>
      </c>
      <c r="E43" s="6">
        <v>0</v>
      </c>
      <c r="F43" s="6">
        <f t="shared" si="0"/>
        <v>877.3230597370189</v>
      </c>
    </row>
    <row r="44" spans="1:6" ht="12.75">
      <c r="A44" s="39" t="s">
        <v>61</v>
      </c>
      <c r="B44" s="6">
        <v>0</v>
      </c>
      <c r="C44" s="6">
        <v>0</v>
      </c>
      <c r="D44" s="6">
        <v>0</v>
      </c>
      <c r="E44" s="6">
        <v>0</v>
      </c>
      <c r="F44" s="6">
        <f t="shared" si="0"/>
        <v>0</v>
      </c>
    </row>
    <row r="45" spans="1:6" ht="12.75">
      <c r="A45" s="39" t="s">
        <v>62</v>
      </c>
      <c r="B45" s="6">
        <v>0</v>
      </c>
      <c r="C45" s="6">
        <v>0</v>
      </c>
      <c r="D45" s="6">
        <v>0</v>
      </c>
      <c r="E45" s="6">
        <v>0</v>
      </c>
      <c r="F45" s="6">
        <f t="shared" si="0"/>
        <v>0</v>
      </c>
    </row>
    <row r="46" spans="1:6" ht="12.75">
      <c r="A46" s="39" t="s">
        <v>63</v>
      </c>
      <c r="B46" s="6">
        <v>0</v>
      </c>
      <c r="C46" s="6">
        <v>0</v>
      </c>
      <c r="D46" s="6">
        <v>0</v>
      </c>
      <c r="E46" s="6">
        <v>0</v>
      </c>
      <c r="F46" s="6">
        <f t="shared" si="0"/>
        <v>0</v>
      </c>
    </row>
    <row r="47" spans="1:6" ht="12.75">
      <c r="A47" s="39" t="s">
        <v>64</v>
      </c>
      <c r="B47" s="6">
        <v>0</v>
      </c>
      <c r="C47" s="6">
        <v>0</v>
      </c>
      <c r="D47" s="6">
        <v>1128.605713883918</v>
      </c>
      <c r="E47" s="6">
        <v>0</v>
      </c>
      <c r="F47" s="6">
        <f t="shared" si="0"/>
        <v>1128.605713883918</v>
      </c>
    </row>
    <row r="48" spans="1:6" ht="12.75">
      <c r="A48" s="39" t="s">
        <v>65</v>
      </c>
      <c r="B48" s="6">
        <v>0</v>
      </c>
      <c r="C48" s="6">
        <v>0</v>
      </c>
      <c r="D48" s="6">
        <v>0</v>
      </c>
      <c r="E48" s="6">
        <v>0</v>
      </c>
      <c r="F48" s="6">
        <f t="shared" si="0"/>
        <v>0</v>
      </c>
    </row>
    <row r="49" spans="1:6" ht="12.75">
      <c r="A49" s="39" t="s">
        <v>66</v>
      </c>
      <c r="B49" s="6">
        <v>0</v>
      </c>
      <c r="C49" s="6">
        <v>0</v>
      </c>
      <c r="D49" s="6">
        <v>101.81279952503675</v>
      </c>
      <c r="E49" s="6">
        <v>0</v>
      </c>
      <c r="F49" s="6">
        <f t="shared" si="0"/>
        <v>101.81279952503675</v>
      </c>
    </row>
    <row r="50" spans="1:6" ht="12.75">
      <c r="A50" s="39" t="s">
        <v>67</v>
      </c>
      <c r="B50" s="6">
        <v>0</v>
      </c>
      <c r="C50" s="6">
        <v>0</v>
      </c>
      <c r="D50" s="6">
        <v>2811612.4483985407</v>
      </c>
      <c r="E50" s="6">
        <v>0</v>
      </c>
      <c r="F50" s="6">
        <f t="shared" si="0"/>
        <v>2811612.4483985407</v>
      </c>
    </row>
    <row r="51" spans="1:6" ht="12.75">
      <c r="A51" s="39" t="s">
        <v>68</v>
      </c>
      <c r="B51" s="6">
        <v>0</v>
      </c>
      <c r="C51" s="6">
        <v>0</v>
      </c>
      <c r="D51" s="6">
        <v>212.29051815858728</v>
      </c>
      <c r="E51" s="6">
        <v>0</v>
      </c>
      <c r="F51" s="6">
        <f t="shared" si="0"/>
        <v>212.29051815858728</v>
      </c>
    </row>
    <row r="52" spans="1:6" ht="12.75">
      <c r="A52" s="39" t="s">
        <v>69</v>
      </c>
      <c r="B52" s="6">
        <v>0</v>
      </c>
      <c r="C52" s="6">
        <v>0</v>
      </c>
      <c r="D52" s="6">
        <v>0</v>
      </c>
      <c r="E52" s="6">
        <v>0</v>
      </c>
      <c r="F52" s="6">
        <f t="shared" si="0"/>
        <v>0</v>
      </c>
    </row>
    <row r="53" spans="1:6" ht="12.75">
      <c r="A53" s="39" t="s">
        <v>70</v>
      </c>
      <c r="B53" s="6">
        <v>0</v>
      </c>
      <c r="C53" s="6">
        <v>0</v>
      </c>
      <c r="D53" s="6">
        <v>952.0579870479501</v>
      </c>
      <c r="E53" s="6">
        <v>0</v>
      </c>
      <c r="F53" s="6">
        <f t="shared" si="0"/>
        <v>952.0579870479501</v>
      </c>
    </row>
    <row r="54" spans="1:6" ht="12.75">
      <c r="A54" s="39" t="s">
        <v>71</v>
      </c>
      <c r="B54" s="6">
        <v>0</v>
      </c>
      <c r="C54" s="6">
        <v>0</v>
      </c>
      <c r="D54" s="6">
        <v>1687.492996383056</v>
      </c>
      <c r="E54" s="6">
        <v>0</v>
      </c>
      <c r="F54" s="6">
        <f>SUM(B54:E54)</f>
        <v>1687.492996383056</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86.64919108513766</v>
      </c>
      <c r="E57" s="6">
        <v>0</v>
      </c>
      <c r="F57" s="6">
        <f>SUM(B57:E57)</f>
        <v>86.64919108513766</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0</v>
      </c>
      <c r="C60" s="6">
        <f>SUM(C6:C58)</f>
        <v>0</v>
      </c>
      <c r="D60" s="6">
        <f>SUM(D6:D58)</f>
        <v>11737769.119999997</v>
      </c>
      <c r="E60" s="6">
        <f>SUM(E6:E58)</f>
        <v>0</v>
      </c>
      <c r="F60" s="6">
        <f>SUM(F6:F58)</f>
        <v>11737769.119999997</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Italic"Statesman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Guaranty Associations.</oddFooter>
  </headerFooter>
</worksheet>
</file>

<file path=xl/worksheets/sheet52.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15.625" style="7" bestFit="1" customWidth="1"/>
    <col min="2" max="3" width="12.125" style="7" bestFit="1" customWidth="1"/>
    <col min="4" max="4" width="9.375" style="7" bestFit="1" customWidth="1"/>
    <col min="5" max="5" width="14.50390625" style="7" bestFit="1" customWidth="1"/>
    <col min="6" max="6" width="12.125" style="7" bestFit="1" customWidth="1"/>
    <col min="7" max="7" width="2.625" style="7" customWidth="1"/>
    <col min="8" max="8" width="28.125" style="7" bestFit="1" customWidth="1"/>
    <col min="9" max="9" width="13.375" style="8" bestFit="1" customWidth="1"/>
    <col min="10" max="16384" width="10.625" style="7" customWidth="1"/>
  </cols>
  <sheetData>
    <row r="1" spans="1:6" ht="12.75">
      <c r="A1" s="130" t="s">
        <v>127</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233934.26131746732</v>
      </c>
      <c r="C6" s="6">
        <v>104782.5877822352</v>
      </c>
      <c r="D6" s="6">
        <v>0</v>
      </c>
      <c r="E6" s="6">
        <v>0</v>
      </c>
      <c r="F6" s="6">
        <f aca="true" t="shared" si="0" ref="F6:F21">SUM(B6:E6)</f>
        <v>338716.84909970255</v>
      </c>
      <c r="H6" s="7" t="s">
        <v>8</v>
      </c>
      <c r="I6" s="8" t="s">
        <v>0</v>
      </c>
    </row>
    <row r="7" spans="1:6" ht="12" customHeight="1">
      <c r="A7" s="39" t="s">
        <v>9</v>
      </c>
      <c r="B7" s="6">
        <v>3245.5609449460817</v>
      </c>
      <c r="C7" s="6">
        <v>16828.1586833986</v>
      </c>
      <c r="D7" s="6">
        <v>0</v>
      </c>
      <c r="E7" s="6">
        <v>0</v>
      </c>
      <c r="F7" s="6">
        <f t="shared" si="0"/>
        <v>20073.719628344683</v>
      </c>
    </row>
    <row r="8" spans="1:9" ht="12.75">
      <c r="A8" s="39" t="s">
        <v>10</v>
      </c>
      <c r="B8" s="6">
        <v>660055.2222371033</v>
      </c>
      <c r="C8" s="6">
        <v>276756.1014763616</v>
      </c>
      <c r="D8" s="6">
        <v>0</v>
      </c>
      <c r="E8" s="6">
        <v>0</v>
      </c>
      <c r="F8" s="6">
        <f t="shared" si="0"/>
        <v>936811.3237134649</v>
      </c>
      <c r="H8" s="7" t="s">
        <v>0</v>
      </c>
      <c r="I8" s="8" t="s">
        <v>0</v>
      </c>
    </row>
    <row r="9" spans="1:9" ht="12.75">
      <c r="A9" s="39" t="s">
        <v>11</v>
      </c>
      <c r="B9" s="6">
        <v>282861.0095786727</v>
      </c>
      <c r="C9" s="6">
        <v>50151.87096907513</v>
      </c>
      <c r="D9" s="6">
        <v>0</v>
      </c>
      <c r="E9" s="6">
        <v>0</v>
      </c>
      <c r="F9" s="6">
        <f t="shared" si="0"/>
        <v>333012.88054774783</v>
      </c>
      <c r="H9" s="7" t="s">
        <v>0</v>
      </c>
      <c r="I9" s="8" t="s">
        <v>0</v>
      </c>
    </row>
    <row r="10" spans="1:9" ht="12.75">
      <c r="A10" s="39" t="s">
        <v>12</v>
      </c>
      <c r="B10" s="6">
        <v>3317102.135245296</v>
      </c>
      <c r="C10" s="6">
        <v>507470.95719830156</v>
      </c>
      <c r="D10" s="6">
        <v>0</v>
      </c>
      <c r="E10" s="6">
        <v>0</v>
      </c>
      <c r="F10" s="6">
        <f t="shared" si="0"/>
        <v>3824573.0924435975</v>
      </c>
      <c r="H10" s="7" t="s">
        <v>13</v>
      </c>
      <c r="I10" s="8">
        <v>128656620.36000001</v>
      </c>
    </row>
    <row r="11" spans="1:6" ht="12.75">
      <c r="A11" s="39" t="s">
        <v>15</v>
      </c>
      <c r="B11" s="6">
        <v>1430622.489372177</v>
      </c>
      <c r="C11" s="6">
        <v>122307.77608062251</v>
      </c>
      <c r="D11" s="6">
        <v>0</v>
      </c>
      <c r="E11" s="6">
        <v>0</v>
      </c>
      <c r="F11" s="6">
        <f t="shared" si="0"/>
        <v>1552930.2654527996</v>
      </c>
    </row>
    <row r="12" spans="1:8" ht="12.75">
      <c r="A12" s="39" t="s">
        <v>16</v>
      </c>
      <c r="B12" s="6">
        <v>0</v>
      </c>
      <c r="C12" s="6">
        <v>0</v>
      </c>
      <c r="D12" s="6">
        <v>0</v>
      </c>
      <c r="E12" s="6">
        <v>0</v>
      </c>
      <c r="F12" s="6">
        <f t="shared" si="0"/>
        <v>0</v>
      </c>
      <c r="H12" s="7" t="s">
        <v>17</v>
      </c>
    </row>
    <row r="13" spans="1:9" ht="12.75">
      <c r="A13" s="39" t="s">
        <v>18</v>
      </c>
      <c r="B13" s="6">
        <v>101203.43818470271</v>
      </c>
      <c r="C13" s="6">
        <v>46080.09603472176</v>
      </c>
      <c r="D13" s="6">
        <v>76643</v>
      </c>
      <c r="E13" s="6">
        <v>0</v>
      </c>
      <c r="F13" s="6">
        <f t="shared" si="0"/>
        <v>223926.53421942447</v>
      </c>
      <c r="H13" s="7" t="s">
        <v>19</v>
      </c>
      <c r="I13" s="8">
        <v>2908357</v>
      </c>
    </row>
    <row r="14" spans="1:9" ht="12.75">
      <c r="A14" s="39" t="s">
        <v>20</v>
      </c>
      <c r="B14" s="6">
        <v>79652.93899768582</v>
      </c>
      <c r="C14" s="6">
        <v>44722.72885521737</v>
      </c>
      <c r="D14" s="6">
        <v>0</v>
      </c>
      <c r="E14" s="6">
        <v>0</v>
      </c>
      <c r="F14" s="6">
        <f t="shared" si="0"/>
        <v>124375.66785290319</v>
      </c>
      <c r="H14" s="7" t="s">
        <v>21</v>
      </c>
      <c r="I14" s="8">
        <v>2344214</v>
      </c>
    </row>
    <row r="15" spans="1:9" ht="12.75">
      <c r="A15" s="39" t="s">
        <v>22</v>
      </c>
      <c r="B15" s="6">
        <v>1795487.0698701045</v>
      </c>
      <c r="C15" s="6">
        <v>1820434.826373734</v>
      </c>
      <c r="D15" s="6">
        <v>0</v>
      </c>
      <c r="E15" s="6">
        <v>0</v>
      </c>
      <c r="F15" s="6">
        <f t="shared" si="0"/>
        <v>3615921.8962438386</v>
      </c>
      <c r="H15" s="7" t="s">
        <v>23</v>
      </c>
      <c r="I15" s="8">
        <v>1184809.25</v>
      </c>
    </row>
    <row r="16" spans="1:6" ht="12.75">
      <c r="A16" s="39" t="s">
        <v>24</v>
      </c>
      <c r="B16" s="6">
        <v>885273.053724577</v>
      </c>
      <c r="C16" s="6">
        <v>440943.9581758913</v>
      </c>
      <c r="D16" s="6">
        <v>0</v>
      </c>
      <c r="E16" s="6">
        <v>0</v>
      </c>
      <c r="F16" s="6">
        <f t="shared" si="0"/>
        <v>1326217.0119004683</v>
      </c>
    </row>
    <row r="17" spans="1:8" ht="12.75">
      <c r="A17" s="39" t="s">
        <v>25</v>
      </c>
      <c r="B17" s="6">
        <v>5067.725307236571</v>
      </c>
      <c r="C17" s="6">
        <v>18347.10939724574</v>
      </c>
      <c r="D17" s="6">
        <v>0</v>
      </c>
      <c r="E17" s="6">
        <v>0</v>
      </c>
      <c r="F17" s="6">
        <f t="shared" si="0"/>
        <v>23414.83470448231</v>
      </c>
      <c r="H17" s="7" t="s">
        <v>26</v>
      </c>
    </row>
    <row r="18" spans="1:9" ht="12.75">
      <c r="A18" s="39" t="s">
        <v>27</v>
      </c>
      <c r="B18" s="6">
        <v>436480.4281985519</v>
      </c>
      <c r="C18" s="6">
        <v>170767.46709692205</v>
      </c>
      <c r="D18" s="6">
        <v>0</v>
      </c>
      <c r="E18" s="6">
        <v>0</v>
      </c>
      <c r="F18" s="6">
        <f t="shared" si="0"/>
        <v>607247.895295474</v>
      </c>
      <c r="H18" s="7" t="s">
        <v>28</v>
      </c>
      <c r="I18" s="8">
        <v>0</v>
      </c>
    </row>
    <row r="19" spans="1:9" ht="12.75">
      <c r="A19" s="39" t="s">
        <v>29</v>
      </c>
      <c r="B19" s="6">
        <v>1856135.5610276577</v>
      </c>
      <c r="C19" s="6">
        <v>1267190.1816415093</v>
      </c>
      <c r="D19" s="6">
        <v>0</v>
      </c>
      <c r="E19" s="6">
        <v>0</v>
      </c>
      <c r="F19" s="6">
        <f t="shared" si="0"/>
        <v>3123325.742669167</v>
      </c>
      <c r="H19" s="7" t="s">
        <v>30</v>
      </c>
      <c r="I19" s="8">
        <v>-978103</v>
      </c>
    </row>
    <row r="20" spans="1:9" ht="12.75">
      <c r="A20" s="39" t="s">
        <v>31</v>
      </c>
      <c r="B20" s="6">
        <v>1013613.5951065489</v>
      </c>
      <c r="C20" s="6">
        <v>832318.4762227864</v>
      </c>
      <c r="D20" s="6">
        <v>0</v>
      </c>
      <c r="E20" s="6">
        <v>0</v>
      </c>
      <c r="F20" s="6">
        <f t="shared" si="0"/>
        <v>1845932.0713293352</v>
      </c>
      <c r="H20" s="7" t="s">
        <v>32</v>
      </c>
      <c r="I20" s="8" t="s">
        <v>0</v>
      </c>
    </row>
    <row r="21" spans="1:9" ht="12.75">
      <c r="A21" s="39" t="s">
        <v>33</v>
      </c>
      <c r="B21" s="6">
        <v>323914.5653374768</v>
      </c>
      <c r="C21" s="6">
        <v>465764.01103250775</v>
      </c>
      <c r="D21" s="6">
        <v>0</v>
      </c>
      <c r="E21" s="6">
        <v>0</v>
      </c>
      <c r="F21" s="6">
        <f t="shared" si="0"/>
        <v>789678.5763699845</v>
      </c>
      <c r="H21" s="7" t="s">
        <v>34</v>
      </c>
      <c r="I21" s="8">
        <v>16832492.00000001</v>
      </c>
    </row>
    <row r="22" spans="1:9" ht="12.75">
      <c r="A22" s="39" t="s">
        <v>35</v>
      </c>
      <c r="B22" s="6">
        <v>102741.45758360345</v>
      </c>
      <c r="C22" s="6">
        <v>41998.57670309508</v>
      </c>
      <c r="D22" s="6">
        <v>0</v>
      </c>
      <c r="E22" s="6">
        <v>0</v>
      </c>
      <c r="F22" s="6">
        <f aca="true" t="shared" si="1" ref="F22:F37">SUM(B22:E22)</f>
        <v>144740.03428669853</v>
      </c>
      <c r="H22" s="7" t="s">
        <v>36</v>
      </c>
      <c r="I22" s="8" t="s">
        <v>0</v>
      </c>
    </row>
    <row r="23" spans="1:9" ht="12.75">
      <c r="A23" s="39" t="s">
        <v>37</v>
      </c>
      <c r="B23" s="6">
        <v>641539.9351883994</v>
      </c>
      <c r="C23" s="6">
        <v>340332.76885594835</v>
      </c>
      <c r="D23" s="6">
        <v>0</v>
      </c>
      <c r="E23" s="6">
        <v>0</v>
      </c>
      <c r="F23" s="6">
        <f t="shared" si="1"/>
        <v>981872.7040443477</v>
      </c>
      <c r="H23" s="7" t="s">
        <v>38</v>
      </c>
      <c r="I23" s="8">
        <v>77023202</v>
      </c>
    </row>
    <row r="24" spans="1:6" ht="12.75">
      <c r="A24" s="39" t="s">
        <v>39</v>
      </c>
      <c r="B24" s="6">
        <v>0</v>
      </c>
      <c r="C24" s="6">
        <v>0</v>
      </c>
      <c r="D24" s="6">
        <v>0</v>
      </c>
      <c r="E24" s="6">
        <v>0</v>
      </c>
      <c r="F24" s="6">
        <f t="shared" si="1"/>
        <v>0</v>
      </c>
    </row>
    <row r="25" spans="1:9" ht="12.75">
      <c r="A25" s="39" t="s">
        <v>40</v>
      </c>
      <c r="B25" s="6">
        <v>0</v>
      </c>
      <c r="C25" s="6">
        <v>0</v>
      </c>
      <c r="D25" s="6">
        <v>0</v>
      </c>
      <c r="E25" s="6">
        <v>0</v>
      </c>
      <c r="F25" s="6">
        <f t="shared" si="1"/>
        <v>0</v>
      </c>
      <c r="H25" s="7" t="s">
        <v>41</v>
      </c>
      <c r="I25" s="8">
        <f>SUM(I10:I15)-SUM(I18:I23)</f>
        <v>42216409.61</v>
      </c>
    </row>
    <row r="26" spans="1:9" ht="12.75">
      <c r="A26" s="39" t="s">
        <v>42</v>
      </c>
      <c r="B26" s="6">
        <v>477363.00738767453</v>
      </c>
      <c r="C26" s="6">
        <v>90347.03922022405</v>
      </c>
      <c r="D26" s="6">
        <v>64904</v>
      </c>
      <c r="E26" s="6">
        <v>0</v>
      </c>
      <c r="F26" s="6">
        <f t="shared" si="1"/>
        <v>632614.0466078985</v>
      </c>
      <c r="H26" s="7" t="s">
        <v>43</v>
      </c>
      <c r="I26" s="8">
        <f>+F60</f>
        <v>42216409.60999998</v>
      </c>
    </row>
    <row r="27" spans="1:9" ht="12.75">
      <c r="A27" s="39" t="s">
        <v>44</v>
      </c>
      <c r="B27" s="6">
        <v>27127.98392195529</v>
      </c>
      <c r="C27" s="6">
        <v>11561.321337262063</v>
      </c>
      <c r="D27" s="6">
        <v>0</v>
      </c>
      <c r="E27" s="6">
        <v>0</v>
      </c>
      <c r="F27" s="6">
        <f t="shared" si="1"/>
        <v>38689.30525921735</v>
      </c>
      <c r="I27" s="8" t="s">
        <v>0</v>
      </c>
    </row>
    <row r="28" spans="1:6" ht="12.75">
      <c r="A28" s="39" t="s">
        <v>45</v>
      </c>
      <c r="B28" s="6">
        <v>8902.083686106442</v>
      </c>
      <c r="C28" s="6">
        <v>280.383365574051</v>
      </c>
      <c r="D28" s="6">
        <v>0</v>
      </c>
      <c r="E28" s="6">
        <v>0</v>
      </c>
      <c r="F28" s="6">
        <f t="shared" si="1"/>
        <v>9182.467051680493</v>
      </c>
    </row>
    <row r="29" spans="1:6" ht="12.75">
      <c r="A29" s="39" t="s">
        <v>46</v>
      </c>
      <c r="B29" s="6">
        <v>1742235.7683509085</v>
      </c>
      <c r="C29" s="6">
        <v>2082920.275588328</v>
      </c>
      <c r="D29" s="6">
        <v>0</v>
      </c>
      <c r="E29" s="6">
        <v>0</v>
      </c>
      <c r="F29" s="6">
        <f t="shared" si="1"/>
        <v>3825156.0439392366</v>
      </c>
    </row>
    <row r="30" spans="1:6" ht="12.75">
      <c r="A30" s="39" t="s">
        <v>47</v>
      </c>
      <c r="B30" s="6">
        <v>554691.8309155848</v>
      </c>
      <c r="C30" s="6">
        <v>99860.49875480935</v>
      </c>
      <c r="D30" s="6">
        <v>0</v>
      </c>
      <c r="E30" s="6">
        <v>0</v>
      </c>
      <c r="F30" s="6">
        <f t="shared" si="1"/>
        <v>654552.3296703942</v>
      </c>
    </row>
    <row r="31" spans="1:6" ht="12.75">
      <c r="A31" s="39" t="s">
        <v>48</v>
      </c>
      <c r="B31" s="6">
        <v>883341.6820002692</v>
      </c>
      <c r="C31" s="6">
        <v>722254.7317577018</v>
      </c>
      <c r="D31" s="6">
        <v>0</v>
      </c>
      <c r="E31" s="6">
        <v>0</v>
      </c>
      <c r="F31" s="6">
        <f t="shared" si="1"/>
        <v>1605596.413757971</v>
      </c>
    </row>
    <row r="32" spans="1:6" ht="12.75">
      <c r="A32" s="39" t="s">
        <v>49</v>
      </c>
      <c r="B32" s="6">
        <v>265176.74554171035</v>
      </c>
      <c r="C32" s="6">
        <v>76469.75244894883</v>
      </c>
      <c r="D32" s="6">
        <v>0</v>
      </c>
      <c r="E32" s="6">
        <v>0</v>
      </c>
      <c r="F32" s="6">
        <f t="shared" si="1"/>
        <v>341646.4979906592</v>
      </c>
    </row>
    <row r="33" spans="1:6" ht="12.75">
      <c r="A33" s="39" t="s">
        <v>50</v>
      </c>
      <c r="B33" s="6">
        <v>286801.48717888317</v>
      </c>
      <c r="C33" s="6">
        <v>183412.82505827933</v>
      </c>
      <c r="D33" s="6">
        <v>0</v>
      </c>
      <c r="E33" s="6">
        <v>0</v>
      </c>
      <c r="F33" s="6">
        <f t="shared" si="1"/>
        <v>470214.3122371625</v>
      </c>
    </row>
    <row r="34" spans="1:6" ht="12.75">
      <c r="A34" s="39" t="s">
        <v>51</v>
      </c>
      <c r="B34" s="6">
        <v>537265.8095190412</v>
      </c>
      <c r="C34" s="6">
        <v>68551.90936292283</v>
      </c>
      <c r="D34" s="6">
        <v>0</v>
      </c>
      <c r="E34" s="6">
        <v>0</v>
      </c>
      <c r="F34" s="6">
        <f t="shared" si="1"/>
        <v>605817.718881964</v>
      </c>
    </row>
    <row r="35" spans="1:6" ht="12.75">
      <c r="A35" s="39" t="s">
        <v>52</v>
      </c>
      <c r="B35" s="6">
        <v>46998.64933043513</v>
      </c>
      <c r="C35" s="6">
        <v>1601.3945816972628</v>
      </c>
      <c r="D35" s="6">
        <v>0</v>
      </c>
      <c r="E35" s="6">
        <v>0</v>
      </c>
      <c r="F35" s="6">
        <f t="shared" si="1"/>
        <v>48600.043912132394</v>
      </c>
    </row>
    <row r="36" spans="1:6" ht="12.75">
      <c r="A36" s="39" t="s">
        <v>53</v>
      </c>
      <c r="B36" s="6">
        <v>0</v>
      </c>
      <c r="C36" s="6">
        <v>0</v>
      </c>
      <c r="D36" s="6">
        <v>0</v>
      </c>
      <c r="E36" s="6">
        <v>0</v>
      </c>
      <c r="F36" s="6">
        <f t="shared" si="1"/>
        <v>0</v>
      </c>
    </row>
    <row r="37" spans="1:6" ht="12.75">
      <c r="A37" s="39" t="s">
        <v>54</v>
      </c>
      <c r="B37" s="6">
        <v>113047.1914333851</v>
      </c>
      <c r="C37" s="6">
        <v>126571.21176792044</v>
      </c>
      <c r="D37" s="6">
        <v>0</v>
      </c>
      <c r="E37" s="6">
        <v>0</v>
      </c>
      <c r="F37" s="6">
        <f t="shared" si="1"/>
        <v>239618.40320130554</v>
      </c>
    </row>
    <row r="38" spans="1:6" ht="12.75">
      <c r="A38" s="39" t="s">
        <v>55</v>
      </c>
      <c r="B38" s="6">
        <v>0</v>
      </c>
      <c r="C38" s="6">
        <v>0</v>
      </c>
      <c r="D38" s="6">
        <v>0</v>
      </c>
      <c r="E38" s="6">
        <v>0</v>
      </c>
      <c r="F38" s="6">
        <f aca="true" t="shared" si="2" ref="F38:F53">SUM(B38:E38)</f>
        <v>0</v>
      </c>
    </row>
    <row r="39" spans="1:6" ht="12.75">
      <c r="A39" s="39" t="s">
        <v>56</v>
      </c>
      <c r="B39" s="6">
        <v>890170.0289596296</v>
      </c>
      <c r="C39" s="6">
        <v>177490.75049106003</v>
      </c>
      <c r="D39" s="6">
        <v>410</v>
      </c>
      <c r="E39" s="6">
        <v>0</v>
      </c>
      <c r="F39" s="6">
        <f t="shared" si="2"/>
        <v>1068070.7794506897</v>
      </c>
    </row>
    <row r="40" spans="1:6" ht="12.75">
      <c r="A40" s="39" t="s">
        <v>57</v>
      </c>
      <c r="B40" s="6">
        <v>180281.25667238352</v>
      </c>
      <c r="C40" s="6">
        <v>115285.28390064379</v>
      </c>
      <c r="D40" s="6">
        <v>0</v>
      </c>
      <c r="E40" s="6">
        <v>0</v>
      </c>
      <c r="F40" s="6">
        <f t="shared" si="2"/>
        <v>295566.54057302733</v>
      </c>
    </row>
    <row r="41" spans="1:6" ht="12.75">
      <c r="A41" s="39" t="s">
        <v>58</v>
      </c>
      <c r="B41" s="6">
        <v>0</v>
      </c>
      <c r="C41" s="6">
        <v>0</v>
      </c>
      <c r="D41" s="6">
        <v>0</v>
      </c>
      <c r="E41" s="6">
        <v>0</v>
      </c>
      <c r="F41" s="6">
        <f t="shared" si="2"/>
        <v>0</v>
      </c>
    </row>
    <row r="42" spans="1:6" ht="12.75">
      <c r="A42" s="39" t="s">
        <v>59</v>
      </c>
      <c r="B42" s="6">
        <v>237409.42092425318</v>
      </c>
      <c r="C42" s="6">
        <v>567134.4843915516</v>
      </c>
      <c r="D42" s="6">
        <v>0</v>
      </c>
      <c r="E42" s="6">
        <v>0</v>
      </c>
      <c r="F42" s="6">
        <f t="shared" si="2"/>
        <v>804543.9053158048</v>
      </c>
    </row>
    <row r="43" spans="1:6" ht="12.75">
      <c r="A43" s="39" t="s">
        <v>60</v>
      </c>
      <c r="B43" s="6">
        <v>713272.054084867</v>
      </c>
      <c r="C43" s="6">
        <v>223762.64260482986</v>
      </c>
      <c r="D43" s="6">
        <v>0</v>
      </c>
      <c r="E43" s="6">
        <v>0</v>
      </c>
      <c r="F43" s="6">
        <f t="shared" si="2"/>
        <v>937034.6966896969</v>
      </c>
    </row>
    <row r="44" spans="1:6" ht="12.75">
      <c r="A44" s="39" t="s">
        <v>61</v>
      </c>
      <c r="B44" s="6">
        <v>1700301.4503298337</v>
      </c>
      <c r="C44" s="6">
        <v>1079631.5558378561</v>
      </c>
      <c r="D44" s="6">
        <v>2754</v>
      </c>
      <c r="E44" s="6">
        <v>0</v>
      </c>
      <c r="F44" s="6">
        <f t="shared" si="2"/>
        <v>2782687.00616769</v>
      </c>
    </row>
    <row r="45" spans="1:6" ht="12.75">
      <c r="A45" s="39" t="s">
        <v>62</v>
      </c>
      <c r="B45" s="6">
        <v>0</v>
      </c>
      <c r="C45" s="6">
        <v>0</v>
      </c>
      <c r="D45" s="6">
        <v>0</v>
      </c>
      <c r="E45" s="6">
        <v>0</v>
      </c>
      <c r="F45" s="6">
        <f t="shared" si="2"/>
        <v>0</v>
      </c>
    </row>
    <row r="46" spans="1:6" ht="12.75">
      <c r="A46" s="39" t="s">
        <v>63</v>
      </c>
      <c r="B46" s="6">
        <v>6831.581575042977</v>
      </c>
      <c r="C46" s="6">
        <v>99.84866988511655</v>
      </c>
      <c r="D46" s="6">
        <v>0</v>
      </c>
      <c r="E46" s="6">
        <v>0</v>
      </c>
      <c r="F46" s="6">
        <f t="shared" si="2"/>
        <v>6931.430244928094</v>
      </c>
    </row>
    <row r="47" spans="1:6" ht="12.75">
      <c r="A47" s="39" t="s">
        <v>64</v>
      </c>
      <c r="B47" s="6">
        <v>1109524.010250828</v>
      </c>
      <c r="C47" s="6">
        <v>436787.2098495391</v>
      </c>
      <c r="D47" s="6">
        <v>0</v>
      </c>
      <c r="E47" s="6">
        <v>0</v>
      </c>
      <c r="F47" s="6">
        <f t="shared" si="2"/>
        <v>1546311.220100367</v>
      </c>
    </row>
    <row r="48" spans="1:6" ht="12.75">
      <c r="A48" s="39" t="s">
        <v>65</v>
      </c>
      <c r="B48" s="6">
        <v>132667.5216016978</v>
      </c>
      <c r="C48" s="6">
        <v>64808.78049288959</v>
      </c>
      <c r="D48" s="6">
        <v>0</v>
      </c>
      <c r="E48" s="6">
        <v>0</v>
      </c>
      <c r="F48" s="6">
        <f t="shared" si="2"/>
        <v>197476.30209458742</v>
      </c>
    </row>
    <row r="49" spans="1:6" ht="12.75">
      <c r="A49" s="39" t="s">
        <v>66</v>
      </c>
      <c r="B49" s="6">
        <v>535391.3151548677</v>
      </c>
      <c r="C49" s="6">
        <v>326833.8760545638</v>
      </c>
      <c r="D49" s="6">
        <v>0</v>
      </c>
      <c r="E49" s="6">
        <v>0</v>
      </c>
      <c r="F49" s="6">
        <f t="shared" si="2"/>
        <v>862225.1912094315</v>
      </c>
    </row>
    <row r="50" spans="1:6" ht="12.75">
      <c r="A50" s="39" t="s">
        <v>67</v>
      </c>
      <c r="B50" s="6">
        <v>666655.8172003229</v>
      </c>
      <c r="C50" s="6">
        <v>1034593.6984024281</v>
      </c>
      <c r="D50" s="6">
        <v>37930</v>
      </c>
      <c r="E50" s="6">
        <v>0</v>
      </c>
      <c r="F50" s="6">
        <f t="shared" si="2"/>
        <v>1739179.515602751</v>
      </c>
    </row>
    <row r="51" spans="1:6" ht="12.75">
      <c r="A51" s="39" t="s">
        <v>68</v>
      </c>
      <c r="B51" s="6">
        <v>163905.02311476335</v>
      </c>
      <c r="C51" s="6">
        <v>148229.19521718365</v>
      </c>
      <c r="D51" s="6">
        <v>0</v>
      </c>
      <c r="E51" s="6">
        <v>0</v>
      </c>
      <c r="F51" s="6">
        <f t="shared" si="2"/>
        <v>312134.218331947</v>
      </c>
    </row>
    <row r="52" spans="1:6" ht="12.75">
      <c r="A52" s="39" t="s">
        <v>69</v>
      </c>
      <c r="B52" s="6">
        <v>0</v>
      </c>
      <c r="C52" s="6">
        <v>0</v>
      </c>
      <c r="D52" s="6">
        <v>0</v>
      </c>
      <c r="E52" s="6">
        <v>0</v>
      </c>
      <c r="F52" s="6">
        <f t="shared" si="2"/>
        <v>0</v>
      </c>
    </row>
    <row r="53" spans="1:6" ht="12.75">
      <c r="A53" s="39" t="s">
        <v>70</v>
      </c>
      <c r="B53" s="6">
        <v>829713.8479632526</v>
      </c>
      <c r="C53" s="6">
        <v>356962.7807396477</v>
      </c>
      <c r="D53" s="6">
        <v>7316</v>
      </c>
      <c r="E53" s="6">
        <v>0</v>
      </c>
      <c r="F53" s="6">
        <f t="shared" si="2"/>
        <v>1193992.6287029004</v>
      </c>
    </row>
    <row r="54" spans="1:6" ht="12.75">
      <c r="A54" s="39" t="s">
        <v>71</v>
      </c>
      <c r="B54" s="6">
        <v>1197340.9315314505</v>
      </c>
      <c r="C54" s="6">
        <v>425457.7122603394</v>
      </c>
      <c r="D54" s="6">
        <v>0</v>
      </c>
      <c r="E54" s="6">
        <v>0</v>
      </c>
      <c r="F54" s="6">
        <f>SUM(B54:E54)</f>
        <v>1622798.64379179</v>
      </c>
    </row>
    <row r="55" spans="1:6" ht="12.75">
      <c r="A55" s="39" t="s">
        <v>72</v>
      </c>
      <c r="B55" s="6">
        <v>282743.60720323684</v>
      </c>
      <c r="C55" s="6">
        <v>10297.634092660883</v>
      </c>
      <c r="D55" s="6">
        <v>5634</v>
      </c>
      <c r="E55" s="6">
        <v>0</v>
      </c>
      <c r="F55" s="6">
        <f>SUM(B55:E55)</f>
        <v>298675.24129589775</v>
      </c>
    </row>
    <row r="56" spans="1:6" ht="12.75">
      <c r="A56" s="39" t="s">
        <v>73</v>
      </c>
      <c r="B56" s="6">
        <v>97518.86742206346</v>
      </c>
      <c r="C56" s="6">
        <v>80593.88799038215</v>
      </c>
      <c r="D56" s="6">
        <v>0</v>
      </c>
      <c r="E56" s="6">
        <v>0</v>
      </c>
      <c r="F56" s="6">
        <f>SUM(B56:E56)</f>
        <v>178112.7554124456</v>
      </c>
    </row>
    <row r="57" spans="1:6" ht="12.75">
      <c r="A57" s="39" t="s">
        <v>74</v>
      </c>
      <c r="B57" s="6">
        <v>44856.77110323665</v>
      </c>
      <c r="C57" s="6">
        <v>41354.08160138632</v>
      </c>
      <c r="D57" s="6">
        <v>0</v>
      </c>
      <c r="E57" s="6">
        <v>0</v>
      </c>
      <c r="F57" s="6">
        <f>SUM(B57:E57)</f>
        <v>86210.85270462297</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26900466.191579893</v>
      </c>
      <c r="C60" s="6">
        <f>SUM(C6:C58)</f>
        <v>15120352.418420091</v>
      </c>
      <c r="D60" s="6">
        <f>SUM(D6:D58)</f>
        <v>195591</v>
      </c>
      <c r="E60" s="6">
        <f>SUM(E6:E58)</f>
        <v>0</v>
      </c>
      <c r="F60" s="6">
        <f>SUM(F6:F58)</f>
        <v>42216409.60999998</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Italic"Summit National Life Insurance Company&amp;R&amp;"Geneva,Bold"UNAUDITED
© NOLHGA</oddHeader>
    <oddFooter>&amp;L&amp;B&amp;IFor member company and association use only.  The data reflects estimates and exclude many costs incurred directly by the State Guaranty Associations.  It MAY NOT be utilized in protesting actual assessments made by State Guarnaty Associations.</oddFooter>
  </headerFooter>
</worksheet>
</file>

<file path=xl/worksheets/sheet53.xml><?xml version="1.0" encoding="utf-8"?>
<worksheet xmlns="http://schemas.openxmlformats.org/spreadsheetml/2006/main" xmlns:r="http://schemas.openxmlformats.org/officeDocument/2006/relationships">
  <dimension ref="A1:J67"/>
  <sheetViews>
    <sheetView zoomScale="75" zoomScaleNormal="75" workbookViewId="0" topLeftCell="A1">
      <selection activeCell="A2" sqref="A2"/>
    </sheetView>
  </sheetViews>
  <sheetFormatPr defaultColWidth="9.00390625" defaultRowHeight="12.75"/>
  <cols>
    <col min="1" max="1" width="15.625" style="7" bestFit="1" customWidth="1"/>
    <col min="2" max="2" width="8.125" style="7" bestFit="1" customWidth="1"/>
    <col min="3" max="3" width="11.625" style="7" bestFit="1" customWidth="1"/>
    <col min="4" max="4" width="8.125" style="7" bestFit="1" customWidth="1"/>
    <col min="5" max="5" width="14.50390625" style="7" bestFit="1" customWidth="1"/>
    <col min="6" max="6" width="8.125" style="7" bestFit="1" customWidth="1"/>
    <col min="7" max="7" width="2.625" style="7" customWidth="1"/>
    <col min="8" max="8" width="28.125" style="7" bestFit="1" customWidth="1"/>
    <col min="9" max="9" width="8.125" style="8" bestFit="1" customWidth="1"/>
    <col min="10" max="10" width="9.125" style="7" customWidth="1"/>
    <col min="11" max="16384" width="10.625" style="7" customWidth="1"/>
  </cols>
  <sheetData>
    <row r="1" spans="1:6" ht="12.75">
      <c r="A1" s="130" t="s">
        <v>99</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0</v>
      </c>
      <c r="E6" s="6">
        <v>0</v>
      </c>
      <c r="F6" s="6">
        <f aca="true" t="shared" si="0" ref="F6:F53">SUM(B6:E6)</f>
        <v>0</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0</v>
      </c>
      <c r="C9" s="6">
        <v>0</v>
      </c>
      <c r="D9" s="6">
        <v>0</v>
      </c>
      <c r="E9" s="6">
        <v>0</v>
      </c>
      <c r="F9" s="6">
        <f t="shared" si="0"/>
        <v>0</v>
      </c>
      <c r="H9" s="7" t="s">
        <v>0</v>
      </c>
      <c r="I9" s="8" t="s">
        <v>0</v>
      </c>
    </row>
    <row r="10" spans="1:10" ht="12.75">
      <c r="A10" s="39" t="s">
        <v>12</v>
      </c>
      <c r="B10" s="6">
        <v>1976.159714065326</v>
      </c>
      <c r="C10" s="6">
        <v>0</v>
      </c>
      <c r="D10" s="6">
        <v>177.9718002770788</v>
      </c>
      <c r="E10" s="6">
        <v>0</v>
      </c>
      <c r="F10" s="6">
        <f t="shared" si="0"/>
        <v>2154.131514342405</v>
      </c>
      <c r="H10" s="7" t="s">
        <v>13</v>
      </c>
      <c r="I10" s="8">
        <v>0</v>
      </c>
      <c r="J10" s="7" t="s">
        <v>14</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10" ht="12.75">
      <c r="A13" s="39" t="s">
        <v>18</v>
      </c>
      <c r="B13" s="6">
        <v>0</v>
      </c>
      <c r="C13" s="6">
        <v>0</v>
      </c>
      <c r="D13" s="6">
        <v>0</v>
      </c>
      <c r="E13" s="6">
        <v>0</v>
      </c>
      <c r="F13" s="6">
        <f t="shared" si="0"/>
        <v>0</v>
      </c>
      <c r="H13" s="7" t="s">
        <v>19</v>
      </c>
      <c r="I13" s="8">
        <v>0</v>
      </c>
      <c r="J13" s="7" t="s">
        <v>14</v>
      </c>
    </row>
    <row r="14" spans="1:10" ht="12.75">
      <c r="A14" s="39" t="s">
        <v>20</v>
      </c>
      <c r="B14" s="6">
        <v>1379.209194469232</v>
      </c>
      <c r="C14" s="6">
        <v>0</v>
      </c>
      <c r="D14" s="6">
        <v>280.14998050565964</v>
      </c>
      <c r="E14" s="6">
        <v>0</v>
      </c>
      <c r="F14" s="6">
        <f t="shared" si="0"/>
        <v>1659.3591749748916</v>
      </c>
      <c r="H14" s="7" t="s">
        <v>21</v>
      </c>
      <c r="I14" s="8">
        <v>0</v>
      </c>
      <c r="J14" s="7" t="s">
        <v>14</v>
      </c>
    </row>
    <row r="15" spans="1:10" ht="12.75">
      <c r="A15" s="39" t="s">
        <v>22</v>
      </c>
      <c r="B15" s="6">
        <v>0</v>
      </c>
      <c r="C15" s="6">
        <v>0</v>
      </c>
      <c r="D15" s="6">
        <v>0</v>
      </c>
      <c r="E15" s="6">
        <v>0</v>
      </c>
      <c r="F15" s="6">
        <f t="shared" si="0"/>
        <v>0</v>
      </c>
      <c r="H15" s="7" t="s">
        <v>23</v>
      </c>
      <c r="I15" s="8">
        <v>41304.89</v>
      </c>
      <c r="J15" s="7" t="s">
        <v>14</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10" ht="12.75">
      <c r="A18" s="39" t="s">
        <v>27</v>
      </c>
      <c r="B18" s="6">
        <v>0</v>
      </c>
      <c r="C18" s="6">
        <v>0</v>
      </c>
      <c r="D18" s="6">
        <v>0</v>
      </c>
      <c r="E18" s="6">
        <v>0</v>
      </c>
      <c r="F18" s="6">
        <f t="shared" si="0"/>
        <v>0</v>
      </c>
      <c r="H18" s="7" t="s">
        <v>28</v>
      </c>
      <c r="I18" s="8">
        <v>0</v>
      </c>
      <c r="J18" s="7" t="s">
        <v>14</v>
      </c>
    </row>
    <row r="19" spans="1:10" ht="12.75">
      <c r="A19" s="39" t="s">
        <v>29</v>
      </c>
      <c r="B19" s="6">
        <v>10835.032349214727</v>
      </c>
      <c r="C19" s="6">
        <v>0</v>
      </c>
      <c r="D19" s="6">
        <v>6239.166478651916</v>
      </c>
      <c r="E19" s="6">
        <v>0</v>
      </c>
      <c r="F19" s="6">
        <f t="shared" si="0"/>
        <v>17074.198827866643</v>
      </c>
      <c r="H19" s="7" t="s">
        <v>30</v>
      </c>
      <c r="I19" s="8">
        <v>0</v>
      </c>
      <c r="J19" s="7" t="s">
        <v>14</v>
      </c>
    </row>
    <row r="20" spans="1:10" ht="12.75">
      <c r="A20" s="39" t="s">
        <v>31</v>
      </c>
      <c r="B20" s="6">
        <v>1387.2120685953428</v>
      </c>
      <c r="C20" s="6">
        <v>0</v>
      </c>
      <c r="D20" s="6">
        <v>342.9734126284771</v>
      </c>
      <c r="E20" s="6">
        <v>0</v>
      </c>
      <c r="F20" s="6">
        <f t="shared" si="0"/>
        <v>1730.1854812238198</v>
      </c>
      <c r="H20" s="7" t="s">
        <v>32</v>
      </c>
      <c r="I20" s="8" t="s">
        <v>0</v>
      </c>
      <c r="J20" s="7" t="s">
        <v>0</v>
      </c>
    </row>
    <row r="21" spans="1:10" ht="12.75">
      <c r="A21" s="39" t="s">
        <v>33</v>
      </c>
      <c r="B21" s="6">
        <v>0</v>
      </c>
      <c r="C21" s="6">
        <v>0</v>
      </c>
      <c r="D21" s="6">
        <v>0</v>
      </c>
      <c r="E21" s="6">
        <v>0</v>
      </c>
      <c r="F21" s="6">
        <f t="shared" si="0"/>
        <v>0</v>
      </c>
      <c r="H21" s="7" t="s">
        <v>34</v>
      </c>
      <c r="I21" s="8">
        <v>0</v>
      </c>
      <c r="J21" s="7" t="s">
        <v>14</v>
      </c>
    </row>
    <row r="22" spans="1:9" ht="12.75">
      <c r="A22" s="39" t="s">
        <v>35</v>
      </c>
      <c r="B22" s="6">
        <v>0</v>
      </c>
      <c r="C22" s="6">
        <v>0</v>
      </c>
      <c r="D22" s="6">
        <v>0</v>
      </c>
      <c r="E22" s="6">
        <v>0</v>
      </c>
      <c r="F22" s="6">
        <f t="shared" si="0"/>
        <v>0</v>
      </c>
      <c r="H22" s="7" t="s">
        <v>36</v>
      </c>
      <c r="I22" s="8" t="s">
        <v>0</v>
      </c>
    </row>
    <row r="23" spans="1:10" ht="12.75">
      <c r="A23" s="39" t="s">
        <v>37</v>
      </c>
      <c r="B23" s="6">
        <v>1602.8110636219242</v>
      </c>
      <c r="C23" s="6">
        <v>0</v>
      </c>
      <c r="D23" s="6">
        <v>737.492455717664</v>
      </c>
      <c r="E23" s="6">
        <v>0</v>
      </c>
      <c r="F23" s="6">
        <f t="shared" si="0"/>
        <v>2340.303519339588</v>
      </c>
      <c r="H23" s="7" t="s">
        <v>38</v>
      </c>
      <c r="I23" s="8">
        <v>0</v>
      </c>
      <c r="J23" s="7" t="s">
        <v>14</v>
      </c>
    </row>
    <row r="24" spans="1:6" ht="12.75">
      <c r="A24" s="39" t="s">
        <v>39</v>
      </c>
      <c r="B24" s="6">
        <v>0</v>
      </c>
      <c r="C24" s="6">
        <v>0</v>
      </c>
      <c r="D24" s="6">
        <v>0</v>
      </c>
      <c r="E24" s="6">
        <v>0</v>
      </c>
      <c r="F24" s="6">
        <f t="shared" si="0"/>
        <v>0</v>
      </c>
    </row>
    <row r="25" spans="1:9" ht="12.75">
      <c r="A25" s="39" t="s">
        <v>40</v>
      </c>
      <c r="B25" s="6">
        <v>0</v>
      </c>
      <c r="C25" s="6">
        <v>0</v>
      </c>
      <c r="D25" s="6">
        <v>0</v>
      </c>
      <c r="E25" s="6">
        <v>0</v>
      </c>
      <c r="F25" s="6">
        <f t="shared" si="0"/>
        <v>0</v>
      </c>
      <c r="H25" s="7" t="s">
        <v>41</v>
      </c>
      <c r="I25" s="8">
        <f>SUM(I10:I15)-SUM(I18:I23)</f>
        <v>41304.89</v>
      </c>
    </row>
    <row r="26" spans="1:9" ht="12.75">
      <c r="A26" s="39" t="s">
        <v>42</v>
      </c>
      <c r="B26" s="6">
        <v>1391.2129151175086</v>
      </c>
      <c r="C26" s="6">
        <v>0</v>
      </c>
      <c r="D26" s="6">
        <v>123.45823423457243</v>
      </c>
      <c r="E26" s="6">
        <v>0</v>
      </c>
      <c r="F26" s="6">
        <f t="shared" si="0"/>
        <v>1514.671149352081</v>
      </c>
      <c r="H26" s="7" t="s">
        <v>43</v>
      </c>
      <c r="I26" s="8">
        <f>+F60</f>
        <v>41304.89</v>
      </c>
    </row>
    <row r="27" spans="1:6" ht="12.75">
      <c r="A27" s="39" t="s">
        <v>44</v>
      </c>
      <c r="B27" s="6">
        <v>0</v>
      </c>
      <c r="C27" s="6">
        <v>0</v>
      </c>
      <c r="D27" s="6">
        <v>0</v>
      </c>
      <c r="E27" s="6">
        <v>0</v>
      </c>
      <c r="F27" s="6">
        <f t="shared" si="0"/>
        <v>0</v>
      </c>
    </row>
    <row r="28" spans="1:6" ht="12.75">
      <c r="A28" s="39" t="s">
        <v>45</v>
      </c>
      <c r="B28" s="6">
        <v>2164.2813117717656</v>
      </c>
      <c r="C28" s="6">
        <v>0</v>
      </c>
      <c r="D28" s="6">
        <v>323.7456463155875</v>
      </c>
      <c r="E28" s="6">
        <v>0</v>
      </c>
      <c r="F28" s="6">
        <f t="shared" si="0"/>
        <v>2488.0269580873533</v>
      </c>
    </row>
    <row r="29" spans="1:6" ht="12.75">
      <c r="A29" s="39" t="s">
        <v>46</v>
      </c>
      <c r="B29" s="6">
        <v>0</v>
      </c>
      <c r="C29" s="6">
        <v>0</v>
      </c>
      <c r="D29" s="6">
        <v>0</v>
      </c>
      <c r="E29" s="6">
        <v>0</v>
      </c>
      <c r="F29" s="6">
        <f t="shared" si="0"/>
        <v>0</v>
      </c>
    </row>
    <row r="30" spans="1:6" ht="12.75">
      <c r="A30" s="39" t="s">
        <v>47</v>
      </c>
      <c r="B30" s="6">
        <v>0</v>
      </c>
      <c r="C30" s="6">
        <v>0</v>
      </c>
      <c r="D30" s="6">
        <v>0</v>
      </c>
      <c r="E30" s="6">
        <v>0</v>
      </c>
      <c r="F30" s="6">
        <f t="shared" si="0"/>
        <v>0</v>
      </c>
    </row>
    <row r="31" spans="1:6" ht="12.75">
      <c r="A31" s="39" t="s">
        <v>48</v>
      </c>
      <c r="B31" s="6">
        <v>522.0082763312018</v>
      </c>
      <c r="C31" s="6">
        <v>0</v>
      </c>
      <c r="D31" s="6">
        <v>170.06591615832613</v>
      </c>
      <c r="E31" s="6">
        <v>0</v>
      </c>
      <c r="F31" s="6">
        <f t="shared" si="0"/>
        <v>692.074192489528</v>
      </c>
    </row>
    <row r="32" spans="1:6" ht="12.75">
      <c r="A32" s="39" t="s">
        <v>49</v>
      </c>
      <c r="B32" s="6">
        <v>0</v>
      </c>
      <c r="C32" s="6">
        <v>0</v>
      </c>
      <c r="D32" s="6">
        <v>0</v>
      </c>
      <c r="E32" s="6">
        <v>0</v>
      </c>
      <c r="F32" s="6">
        <f t="shared" si="0"/>
        <v>0</v>
      </c>
    </row>
    <row r="33" spans="1:6" ht="12.75">
      <c r="A33" s="39" t="s">
        <v>50</v>
      </c>
      <c r="B33" s="6">
        <v>0</v>
      </c>
      <c r="C33" s="6">
        <v>0</v>
      </c>
      <c r="D33" s="6">
        <v>0</v>
      </c>
      <c r="E33" s="6">
        <v>0</v>
      </c>
      <c r="F33" s="6">
        <f t="shared" si="0"/>
        <v>0</v>
      </c>
    </row>
    <row r="34" spans="1:6" ht="12.75">
      <c r="A34" s="39" t="s">
        <v>51</v>
      </c>
      <c r="B34" s="6">
        <v>0</v>
      </c>
      <c r="C34" s="6">
        <v>0</v>
      </c>
      <c r="D34" s="6">
        <v>0</v>
      </c>
      <c r="E34" s="6">
        <v>0</v>
      </c>
      <c r="F34" s="6">
        <f t="shared" si="0"/>
        <v>0</v>
      </c>
    </row>
    <row r="35" spans="1:6" ht="12.75">
      <c r="A35" s="39" t="s">
        <v>52</v>
      </c>
      <c r="B35" s="6">
        <v>0</v>
      </c>
      <c r="C35" s="6">
        <v>0</v>
      </c>
      <c r="D35" s="6">
        <v>0</v>
      </c>
      <c r="E35" s="6">
        <v>0</v>
      </c>
      <c r="F35" s="6">
        <f t="shared" si="0"/>
        <v>0</v>
      </c>
    </row>
    <row r="36" spans="1:6" ht="12.75">
      <c r="A36" s="39" t="s">
        <v>53</v>
      </c>
      <c r="B36" s="6">
        <v>0</v>
      </c>
      <c r="C36" s="6">
        <v>0</v>
      </c>
      <c r="D36" s="6">
        <v>0</v>
      </c>
      <c r="E36" s="6">
        <v>0</v>
      </c>
      <c r="F36" s="6">
        <f t="shared" si="0"/>
        <v>0</v>
      </c>
    </row>
    <row r="37" spans="1:6" ht="12.75">
      <c r="A37" s="39" t="s">
        <v>54</v>
      </c>
      <c r="B37" s="6">
        <v>0</v>
      </c>
      <c r="C37" s="6">
        <v>0</v>
      </c>
      <c r="D37" s="6">
        <v>0</v>
      </c>
      <c r="E37" s="6">
        <v>0</v>
      </c>
      <c r="F37" s="6">
        <f t="shared" si="0"/>
        <v>0</v>
      </c>
    </row>
    <row r="38" spans="1:6" ht="12.75">
      <c r="A38" s="39" t="s">
        <v>55</v>
      </c>
      <c r="B38" s="6">
        <v>0</v>
      </c>
      <c r="C38" s="6">
        <v>0</v>
      </c>
      <c r="D38" s="6">
        <v>0</v>
      </c>
      <c r="E38" s="6">
        <v>0</v>
      </c>
      <c r="F38" s="6">
        <f t="shared" si="0"/>
        <v>0</v>
      </c>
    </row>
    <row r="39" spans="1:6" ht="12.75">
      <c r="A39" s="39" t="s">
        <v>56</v>
      </c>
      <c r="B39" s="6">
        <v>0</v>
      </c>
      <c r="C39" s="6">
        <v>0</v>
      </c>
      <c r="D39" s="6">
        <v>0</v>
      </c>
      <c r="E39" s="6">
        <v>0</v>
      </c>
      <c r="F39" s="6">
        <f t="shared" si="0"/>
        <v>0</v>
      </c>
    </row>
    <row r="40" spans="1:6" ht="12.75">
      <c r="A40" s="39" t="s">
        <v>57</v>
      </c>
      <c r="B40" s="6">
        <v>0</v>
      </c>
      <c r="C40" s="6">
        <v>0</v>
      </c>
      <c r="D40" s="6">
        <v>0</v>
      </c>
      <c r="E40" s="6">
        <v>0</v>
      </c>
      <c r="F40" s="6">
        <f t="shared" si="0"/>
        <v>0</v>
      </c>
    </row>
    <row r="41" spans="1:6" ht="12.75">
      <c r="A41" s="39" t="s">
        <v>58</v>
      </c>
      <c r="B41" s="6">
        <v>8099.356097491053</v>
      </c>
      <c r="C41" s="6">
        <v>0</v>
      </c>
      <c r="D41" s="6">
        <v>1784.9608417343832</v>
      </c>
      <c r="E41" s="6">
        <v>0</v>
      </c>
      <c r="F41" s="6">
        <f t="shared" si="0"/>
        <v>9884.316939225437</v>
      </c>
    </row>
    <row r="42" spans="1:6" ht="12.75">
      <c r="A42" s="39" t="s">
        <v>59</v>
      </c>
      <c r="B42" s="6">
        <v>0</v>
      </c>
      <c r="C42" s="6">
        <v>0</v>
      </c>
      <c r="D42" s="6">
        <v>0</v>
      </c>
      <c r="E42" s="6">
        <v>0</v>
      </c>
      <c r="F42" s="6">
        <f t="shared" si="0"/>
        <v>0</v>
      </c>
    </row>
    <row r="43" spans="1:6" ht="12.75">
      <c r="A43" s="39" t="s">
        <v>60</v>
      </c>
      <c r="B43" s="6">
        <v>0</v>
      </c>
      <c r="C43" s="6">
        <v>0</v>
      </c>
      <c r="D43" s="6">
        <v>0</v>
      </c>
      <c r="E43" s="6">
        <v>0</v>
      </c>
      <c r="F43" s="6">
        <f t="shared" si="0"/>
        <v>0</v>
      </c>
    </row>
    <row r="44" spans="1:6" ht="12.75">
      <c r="A44" s="39" t="s">
        <v>61</v>
      </c>
      <c r="B44" s="6">
        <v>0</v>
      </c>
      <c r="C44" s="6">
        <v>0</v>
      </c>
      <c r="D44" s="6">
        <v>0</v>
      </c>
      <c r="E44" s="6">
        <v>0</v>
      </c>
      <c r="F44" s="6">
        <f t="shared" si="0"/>
        <v>0</v>
      </c>
    </row>
    <row r="45" spans="1:6" ht="12.75">
      <c r="A45" s="39" t="s">
        <v>62</v>
      </c>
      <c r="B45" s="6">
        <v>0</v>
      </c>
      <c r="C45" s="6">
        <v>0</v>
      </c>
      <c r="D45" s="6">
        <v>0</v>
      </c>
      <c r="E45" s="6">
        <v>0</v>
      </c>
      <c r="F45" s="6">
        <f t="shared" si="0"/>
        <v>0</v>
      </c>
    </row>
    <row r="46" spans="1:6" ht="12.75">
      <c r="A46" s="39" t="s">
        <v>63</v>
      </c>
      <c r="B46" s="6">
        <v>0</v>
      </c>
      <c r="C46" s="6">
        <v>0</v>
      </c>
      <c r="D46" s="6">
        <v>0</v>
      </c>
      <c r="E46" s="6">
        <v>0</v>
      </c>
      <c r="F46" s="6">
        <f t="shared" si="0"/>
        <v>0</v>
      </c>
    </row>
    <row r="47" spans="1:6" ht="12.75">
      <c r="A47" s="39" t="s">
        <v>64</v>
      </c>
      <c r="B47" s="6">
        <v>0</v>
      </c>
      <c r="C47" s="6">
        <v>0</v>
      </c>
      <c r="D47" s="6">
        <v>0</v>
      </c>
      <c r="E47" s="6">
        <v>0</v>
      </c>
      <c r="F47" s="6">
        <f t="shared" si="0"/>
        <v>0</v>
      </c>
    </row>
    <row r="48" spans="1:6" ht="12.75">
      <c r="A48" s="39" t="s">
        <v>65</v>
      </c>
      <c r="B48" s="6">
        <v>0</v>
      </c>
      <c r="C48" s="6">
        <v>0</v>
      </c>
      <c r="D48" s="6">
        <v>0</v>
      </c>
      <c r="E48" s="6">
        <v>0</v>
      </c>
      <c r="F48" s="6">
        <f t="shared" si="0"/>
        <v>0</v>
      </c>
    </row>
    <row r="49" spans="1:6" ht="12.75">
      <c r="A49" s="39" t="s">
        <v>66</v>
      </c>
      <c r="B49" s="6">
        <v>0</v>
      </c>
      <c r="C49" s="6">
        <v>0</v>
      </c>
      <c r="D49" s="6">
        <v>0</v>
      </c>
      <c r="E49" s="6">
        <v>0</v>
      </c>
      <c r="F49" s="6">
        <f t="shared" si="0"/>
        <v>0</v>
      </c>
    </row>
    <row r="50" spans="1:6" ht="12.75">
      <c r="A50" s="39" t="s">
        <v>67</v>
      </c>
      <c r="B50" s="6">
        <v>0</v>
      </c>
      <c r="C50" s="6">
        <v>0</v>
      </c>
      <c r="D50" s="6">
        <v>0</v>
      </c>
      <c r="E50" s="6">
        <v>0</v>
      </c>
      <c r="F50" s="6">
        <f t="shared" si="0"/>
        <v>0</v>
      </c>
    </row>
    <row r="51" spans="1:6" ht="12.75">
      <c r="A51" s="39" t="s">
        <v>68</v>
      </c>
      <c r="B51" s="6">
        <v>0</v>
      </c>
      <c r="C51" s="6">
        <v>0</v>
      </c>
      <c r="D51" s="6">
        <v>0</v>
      </c>
      <c r="E51" s="6">
        <v>0</v>
      </c>
      <c r="F51" s="6">
        <f t="shared" si="0"/>
        <v>0</v>
      </c>
    </row>
    <row r="52" spans="1:6" ht="12.75">
      <c r="A52" s="39" t="s">
        <v>69</v>
      </c>
      <c r="B52" s="6">
        <v>0</v>
      </c>
      <c r="C52" s="6">
        <v>0</v>
      </c>
      <c r="D52" s="6">
        <v>0</v>
      </c>
      <c r="E52" s="6">
        <v>0</v>
      </c>
      <c r="F52" s="6">
        <f t="shared" si="0"/>
        <v>0</v>
      </c>
    </row>
    <row r="53" spans="1:6" ht="12.75">
      <c r="A53" s="39" t="s">
        <v>70</v>
      </c>
      <c r="B53" s="6">
        <v>0</v>
      </c>
      <c r="C53" s="6">
        <v>0</v>
      </c>
      <c r="D53" s="6">
        <v>0</v>
      </c>
      <c r="E53" s="6">
        <v>0</v>
      </c>
      <c r="F53" s="6">
        <f t="shared" si="0"/>
        <v>0</v>
      </c>
    </row>
    <row r="54" spans="1:6" ht="12.75">
      <c r="A54" s="39" t="s">
        <v>71</v>
      </c>
      <c r="B54" s="6">
        <v>0</v>
      </c>
      <c r="C54" s="6">
        <v>0</v>
      </c>
      <c r="D54" s="6">
        <v>0</v>
      </c>
      <c r="E54" s="6">
        <v>0</v>
      </c>
      <c r="F54" s="6">
        <f>SUM(B54:E54)</f>
        <v>0</v>
      </c>
    </row>
    <row r="55" spans="1:6" ht="12.75">
      <c r="A55" s="39" t="s">
        <v>72</v>
      </c>
      <c r="B55" s="6">
        <v>1355.1199673336791</v>
      </c>
      <c r="C55" s="6">
        <v>0</v>
      </c>
      <c r="D55" s="6">
        <v>412.5022757645741</v>
      </c>
      <c r="E55" s="6">
        <v>0</v>
      </c>
      <c r="F55" s="6">
        <f>SUM(B55:E55)</f>
        <v>1767.6222430982532</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30712.402958011764</v>
      </c>
      <c r="C60" s="6">
        <f>SUM(C6:C58)</f>
        <v>0</v>
      </c>
      <c r="D60" s="6">
        <f>SUM(D6:D58)</f>
        <v>10592.487041988239</v>
      </c>
      <c r="E60" s="6">
        <f>SUM(E6:E58)</f>
        <v>0</v>
      </c>
      <c r="F60" s="6">
        <f>SUM(F6:F58)</f>
        <v>41304.89</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
Supreme Life Life Insurance Company&amp;R&amp;"Geneva,Bold"UNAUDITED
© NOLHGA</oddHeader>
    <oddFooter>&amp;L&amp;B&amp;IFor member company and association use only.  The data reflects estimates and exclude many costs incurred directly by the State Guaranty Associations.  It MAY NOT be utilized in protesting actual assessments made by State Guarnaty Associations.</oddFooter>
  </headerFooter>
</worksheet>
</file>

<file path=xl/worksheets/sheet54.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J10" sqref="J10"/>
    </sheetView>
  </sheetViews>
  <sheetFormatPr defaultColWidth="9.00390625" defaultRowHeight="12.75"/>
  <cols>
    <col min="1" max="1" width="15.625" style="7" bestFit="1" customWidth="1"/>
    <col min="2" max="2" width="5.625" style="7" bestFit="1" customWidth="1"/>
    <col min="3" max="3" width="11.625" style="7" bestFit="1" customWidth="1"/>
    <col min="4" max="4" width="11.00390625" style="7" bestFit="1"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s="130" t="s">
        <v>309</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557191</v>
      </c>
      <c r="E6" s="6">
        <v>0</v>
      </c>
      <c r="F6" s="6">
        <f aca="true" t="shared" si="0" ref="F6:F53">SUM(B6:E6)</f>
        <v>557191</v>
      </c>
      <c r="H6" s="7" t="s">
        <v>8</v>
      </c>
      <c r="I6" s="8" t="s">
        <v>0</v>
      </c>
    </row>
    <row r="7" spans="1:6" ht="12" customHeight="1">
      <c r="A7" s="39" t="s">
        <v>9</v>
      </c>
      <c r="B7" s="6">
        <v>0</v>
      </c>
      <c r="C7" s="6">
        <v>0</v>
      </c>
      <c r="D7" s="6">
        <v>0</v>
      </c>
      <c r="E7" s="6">
        <v>0</v>
      </c>
      <c r="F7" s="6">
        <f t="shared" si="0"/>
        <v>0</v>
      </c>
    </row>
    <row r="8" spans="1:9" ht="12.75">
      <c r="A8" s="39" t="s">
        <v>10</v>
      </c>
      <c r="B8" s="6">
        <v>0</v>
      </c>
      <c r="C8" s="6">
        <v>0</v>
      </c>
      <c r="D8" s="6">
        <v>193164</v>
      </c>
      <c r="E8" s="6">
        <v>0</v>
      </c>
      <c r="F8" s="6">
        <f t="shared" si="0"/>
        <v>193164</v>
      </c>
      <c r="H8" s="7" t="s">
        <v>0</v>
      </c>
      <c r="I8" s="8" t="s">
        <v>0</v>
      </c>
    </row>
    <row r="9" spans="1:9" ht="12.75">
      <c r="A9" s="39" t="s">
        <v>11</v>
      </c>
      <c r="B9" s="6">
        <v>0</v>
      </c>
      <c r="C9" s="6">
        <v>0</v>
      </c>
      <c r="D9" s="6">
        <v>87320</v>
      </c>
      <c r="E9" s="6">
        <v>0</v>
      </c>
      <c r="F9" s="6">
        <f t="shared" si="0"/>
        <v>87320</v>
      </c>
      <c r="H9" s="7" t="s">
        <v>0</v>
      </c>
      <c r="I9" s="8" t="s">
        <v>0</v>
      </c>
    </row>
    <row r="10" spans="1:9" ht="12.75">
      <c r="A10" s="39" t="s">
        <v>12</v>
      </c>
      <c r="B10" s="6">
        <v>0</v>
      </c>
      <c r="C10" s="6">
        <v>0</v>
      </c>
      <c r="D10" s="6">
        <v>164443</v>
      </c>
      <c r="E10" s="6">
        <v>0</v>
      </c>
      <c r="F10" s="6">
        <f t="shared" si="0"/>
        <v>164443</v>
      </c>
      <c r="H10" s="7" t="s">
        <v>13</v>
      </c>
      <c r="I10" s="8">
        <v>8039281</v>
      </c>
    </row>
    <row r="11" spans="1:6" ht="12.75">
      <c r="A11" s="39" t="s">
        <v>15</v>
      </c>
      <c r="B11" s="6">
        <v>0</v>
      </c>
      <c r="C11" s="6">
        <v>0</v>
      </c>
      <c r="D11" s="6">
        <v>55203</v>
      </c>
      <c r="E11" s="6">
        <v>0</v>
      </c>
      <c r="F11" s="6">
        <f t="shared" si="0"/>
        <v>55203</v>
      </c>
    </row>
    <row r="12" spans="1:8" ht="12.75">
      <c r="A12" s="39" t="s">
        <v>16</v>
      </c>
      <c r="B12" s="6">
        <v>0</v>
      </c>
      <c r="C12" s="6">
        <v>0</v>
      </c>
      <c r="D12" s="6">
        <v>0</v>
      </c>
      <c r="E12" s="6">
        <v>0</v>
      </c>
      <c r="F12" s="6">
        <f t="shared" si="0"/>
        <v>0</v>
      </c>
      <c r="H12" s="7" t="s">
        <v>17</v>
      </c>
    </row>
    <row r="13" spans="1:9" ht="12.75">
      <c r="A13" s="39" t="s">
        <v>18</v>
      </c>
      <c r="B13" s="6">
        <v>0</v>
      </c>
      <c r="C13" s="6">
        <v>0</v>
      </c>
      <c r="D13" s="6">
        <v>264</v>
      </c>
      <c r="E13" s="6">
        <v>0</v>
      </c>
      <c r="F13" s="6">
        <f t="shared" si="0"/>
        <v>264</v>
      </c>
      <c r="H13" s="7" t="s">
        <v>19</v>
      </c>
      <c r="I13" s="8">
        <v>0</v>
      </c>
    </row>
    <row r="14" spans="1:9" ht="12.75">
      <c r="A14" s="39" t="s">
        <v>20</v>
      </c>
      <c r="B14" s="6">
        <v>0</v>
      </c>
      <c r="C14" s="6">
        <v>0</v>
      </c>
      <c r="D14" s="6">
        <v>0</v>
      </c>
      <c r="E14" s="6">
        <v>0</v>
      </c>
      <c r="F14" s="6">
        <f t="shared" si="0"/>
        <v>0</v>
      </c>
      <c r="H14" s="7" t="s">
        <v>21</v>
      </c>
      <c r="I14" s="8">
        <v>0</v>
      </c>
    </row>
    <row r="15" spans="1:9" ht="12.75">
      <c r="A15" s="39" t="s">
        <v>22</v>
      </c>
      <c r="B15" s="6">
        <v>0</v>
      </c>
      <c r="C15" s="6">
        <v>0</v>
      </c>
      <c r="D15" s="6">
        <v>13820</v>
      </c>
      <c r="E15" s="6">
        <v>0</v>
      </c>
      <c r="F15" s="6">
        <f t="shared" si="0"/>
        <v>13820</v>
      </c>
      <c r="H15" s="7" t="s">
        <v>23</v>
      </c>
      <c r="I15" s="8">
        <v>67713</v>
      </c>
    </row>
    <row r="16" spans="1:6" ht="12.75">
      <c r="A16" s="39" t="s">
        <v>24</v>
      </c>
      <c r="B16" s="6">
        <v>0</v>
      </c>
      <c r="C16" s="6">
        <v>0</v>
      </c>
      <c r="D16" s="6">
        <v>2711387</v>
      </c>
      <c r="E16" s="6">
        <v>0</v>
      </c>
      <c r="F16" s="6">
        <f t="shared" si="0"/>
        <v>2711387</v>
      </c>
    </row>
    <row r="17" spans="1:8" ht="12.75">
      <c r="A17" s="39" t="s">
        <v>25</v>
      </c>
      <c r="B17" s="6">
        <v>0</v>
      </c>
      <c r="C17" s="6">
        <v>0</v>
      </c>
      <c r="D17" s="6">
        <v>0</v>
      </c>
      <c r="E17" s="6">
        <v>0</v>
      </c>
      <c r="F17" s="6">
        <f t="shared" si="0"/>
        <v>0</v>
      </c>
      <c r="H17" s="7" t="s">
        <v>26</v>
      </c>
    </row>
    <row r="18" spans="1:9" ht="12.75">
      <c r="A18" s="39" t="s">
        <v>27</v>
      </c>
      <c r="B18" s="6">
        <v>0</v>
      </c>
      <c r="C18" s="6">
        <v>0</v>
      </c>
      <c r="D18" s="6">
        <v>21960</v>
      </c>
      <c r="E18" s="6">
        <v>0</v>
      </c>
      <c r="F18" s="6">
        <f t="shared" si="0"/>
        <v>21960</v>
      </c>
      <c r="H18" s="7" t="s">
        <v>28</v>
      </c>
      <c r="I18" s="8">
        <v>0</v>
      </c>
    </row>
    <row r="19" spans="1:9" ht="12.75">
      <c r="A19" s="39" t="s">
        <v>29</v>
      </c>
      <c r="B19" s="6">
        <v>0</v>
      </c>
      <c r="C19" s="6">
        <v>0</v>
      </c>
      <c r="D19" s="6">
        <v>122013</v>
      </c>
      <c r="E19" s="6">
        <v>0</v>
      </c>
      <c r="F19" s="6">
        <f t="shared" si="0"/>
        <v>122013</v>
      </c>
      <c r="H19" s="7" t="s">
        <v>30</v>
      </c>
      <c r="I19" s="8">
        <v>0</v>
      </c>
    </row>
    <row r="20" spans="1:9" ht="12.75">
      <c r="A20" s="39" t="s">
        <v>31</v>
      </c>
      <c r="B20" s="6">
        <v>0</v>
      </c>
      <c r="C20" s="6">
        <v>0</v>
      </c>
      <c r="D20" s="6">
        <v>27047</v>
      </c>
      <c r="E20" s="6">
        <v>0</v>
      </c>
      <c r="F20" s="6">
        <f t="shared" si="0"/>
        <v>27047</v>
      </c>
      <c r="H20" s="7" t="s">
        <v>32</v>
      </c>
      <c r="I20" s="8" t="s">
        <v>0</v>
      </c>
    </row>
    <row r="21" spans="1:9" ht="12.75">
      <c r="A21" s="39" t="s">
        <v>33</v>
      </c>
      <c r="B21" s="6">
        <v>0</v>
      </c>
      <c r="C21" s="6">
        <v>0</v>
      </c>
      <c r="D21" s="6">
        <v>25481</v>
      </c>
      <c r="E21" s="6">
        <v>0</v>
      </c>
      <c r="F21" s="6">
        <f t="shared" si="0"/>
        <v>25481</v>
      </c>
      <c r="H21" s="7" t="s">
        <v>34</v>
      </c>
      <c r="I21" s="8">
        <v>0</v>
      </c>
    </row>
    <row r="22" spans="1:9" ht="12.75">
      <c r="A22" s="39" t="s">
        <v>35</v>
      </c>
      <c r="B22" s="6">
        <v>0</v>
      </c>
      <c r="C22" s="6">
        <v>0</v>
      </c>
      <c r="D22" s="6">
        <v>14496</v>
      </c>
      <c r="E22" s="6">
        <v>0</v>
      </c>
      <c r="F22" s="6">
        <f t="shared" si="0"/>
        <v>14496</v>
      </c>
      <c r="H22" s="7" t="s">
        <v>36</v>
      </c>
      <c r="I22" s="8" t="s">
        <v>0</v>
      </c>
    </row>
    <row r="23" spans="1:9" ht="12.75">
      <c r="A23" s="39" t="s">
        <v>37</v>
      </c>
      <c r="B23" s="6">
        <v>0</v>
      </c>
      <c r="C23" s="6">
        <v>0</v>
      </c>
      <c r="D23" s="6">
        <v>463038</v>
      </c>
      <c r="E23" s="6">
        <v>0</v>
      </c>
      <c r="F23" s="6">
        <f t="shared" si="0"/>
        <v>463038</v>
      </c>
      <c r="H23" s="7" t="s">
        <v>38</v>
      </c>
      <c r="I23" s="8">
        <v>0</v>
      </c>
    </row>
    <row r="24" spans="1:6" ht="12.75">
      <c r="A24" s="39" t="s">
        <v>39</v>
      </c>
      <c r="B24" s="6">
        <v>0</v>
      </c>
      <c r="C24" s="6">
        <v>0</v>
      </c>
      <c r="D24" s="6">
        <v>70448</v>
      </c>
      <c r="E24" s="6">
        <v>0</v>
      </c>
      <c r="F24" s="6">
        <f t="shared" si="0"/>
        <v>70448</v>
      </c>
    </row>
    <row r="25" spans="1:9" ht="12.75">
      <c r="A25" s="39" t="s">
        <v>40</v>
      </c>
      <c r="B25" s="6">
        <v>0</v>
      </c>
      <c r="C25" s="6">
        <v>0</v>
      </c>
      <c r="D25" s="6">
        <v>0</v>
      </c>
      <c r="E25" s="6">
        <v>0</v>
      </c>
      <c r="F25" s="6">
        <f t="shared" si="0"/>
        <v>0</v>
      </c>
      <c r="H25" s="7" t="s">
        <v>41</v>
      </c>
      <c r="I25" s="8">
        <f>SUM(I10:I15)-SUM(I18:I23)</f>
        <v>8106994</v>
      </c>
    </row>
    <row r="26" spans="1:9" ht="12.75">
      <c r="A26" s="39" t="s">
        <v>42</v>
      </c>
      <c r="B26" s="6">
        <v>0</v>
      </c>
      <c r="C26" s="6">
        <v>0</v>
      </c>
      <c r="D26" s="6">
        <v>6769</v>
      </c>
      <c r="E26" s="6">
        <v>0</v>
      </c>
      <c r="F26" s="6">
        <f t="shared" si="0"/>
        <v>6769</v>
      </c>
      <c r="H26" s="7" t="s">
        <v>43</v>
      </c>
      <c r="I26" s="8">
        <f>+F60</f>
        <v>8106994</v>
      </c>
    </row>
    <row r="27" spans="1:6" ht="12.75">
      <c r="A27" s="39" t="s">
        <v>44</v>
      </c>
      <c r="B27" s="6">
        <v>0</v>
      </c>
      <c r="C27" s="6">
        <v>0</v>
      </c>
      <c r="D27" s="6">
        <v>0</v>
      </c>
      <c r="E27" s="6">
        <v>0</v>
      </c>
      <c r="F27" s="6">
        <f t="shared" si="0"/>
        <v>0</v>
      </c>
    </row>
    <row r="28" spans="1:6" ht="12.75">
      <c r="A28" s="39" t="s">
        <v>45</v>
      </c>
      <c r="B28" s="6">
        <v>0</v>
      </c>
      <c r="C28" s="6">
        <v>0</v>
      </c>
      <c r="D28" s="6">
        <v>111797</v>
      </c>
      <c r="E28" s="6">
        <v>0</v>
      </c>
      <c r="F28" s="6">
        <f t="shared" si="0"/>
        <v>111797</v>
      </c>
    </row>
    <row r="29" spans="1:6" ht="12.75">
      <c r="A29" s="39" t="s">
        <v>46</v>
      </c>
      <c r="B29" s="6">
        <v>0</v>
      </c>
      <c r="C29" s="6">
        <v>0</v>
      </c>
      <c r="D29" s="6">
        <v>0</v>
      </c>
      <c r="E29" s="6">
        <v>0</v>
      </c>
      <c r="F29" s="6">
        <f t="shared" si="0"/>
        <v>0</v>
      </c>
    </row>
    <row r="30" spans="1:6" ht="12.75">
      <c r="A30" s="39" t="s">
        <v>47</v>
      </c>
      <c r="B30" s="6">
        <v>0</v>
      </c>
      <c r="C30" s="6">
        <v>0</v>
      </c>
      <c r="D30" s="6">
        <v>189833</v>
      </c>
      <c r="E30" s="6">
        <v>0</v>
      </c>
      <c r="F30" s="6">
        <f t="shared" si="0"/>
        <v>189833</v>
      </c>
    </row>
    <row r="31" spans="1:6" ht="12.75">
      <c r="A31" s="39" t="s">
        <v>48</v>
      </c>
      <c r="B31" s="6">
        <v>0</v>
      </c>
      <c r="C31" s="6">
        <v>0</v>
      </c>
      <c r="D31" s="6">
        <v>143266</v>
      </c>
      <c r="E31" s="6">
        <v>0</v>
      </c>
      <c r="F31" s="6">
        <f t="shared" si="0"/>
        <v>143266</v>
      </c>
    </row>
    <row r="32" spans="1:6" ht="12.75">
      <c r="A32" s="39" t="s">
        <v>49</v>
      </c>
      <c r="B32" s="6">
        <v>0</v>
      </c>
      <c r="C32" s="6">
        <v>0</v>
      </c>
      <c r="D32" s="6">
        <v>15589</v>
      </c>
      <c r="E32" s="6">
        <v>0</v>
      </c>
      <c r="F32" s="6">
        <f t="shared" si="0"/>
        <v>15589</v>
      </c>
    </row>
    <row r="33" spans="1:6" ht="12.75">
      <c r="A33" s="39" t="s">
        <v>50</v>
      </c>
      <c r="B33" s="6">
        <v>0</v>
      </c>
      <c r="C33" s="6">
        <v>0</v>
      </c>
      <c r="D33" s="6">
        <v>47648</v>
      </c>
      <c r="E33" s="6">
        <v>0</v>
      </c>
      <c r="F33" s="6">
        <f t="shared" si="0"/>
        <v>47648</v>
      </c>
    </row>
    <row r="34" spans="1:6" ht="12.75">
      <c r="A34" s="39" t="s">
        <v>51</v>
      </c>
      <c r="B34" s="6">
        <v>0</v>
      </c>
      <c r="C34" s="6">
        <v>0</v>
      </c>
      <c r="D34" s="6">
        <v>371517</v>
      </c>
      <c r="E34" s="6">
        <v>0</v>
      </c>
      <c r="F34" s="6">
        <f t="shared" si="0"/>
        <v>371517</v>
      </c>
    </row>
    <row r="35" spans="1:6" ht="12.75">
      <c r="A35" s="39" t="s">
        <v>52</v>
      </c>
      <c r="B35" s="6">
        <v>0</v>
      </c>
      <c r="C35" s="6">
        <v>0</v>
      </c>
      <c r="D35" s="6">
        <v>0</v>
      </c>
      <c r="E35" s="6">
        <v>0</v>
      </c>
      <c r="F35" s="6">
        <f t="shared" si="0"/>
        <v>0</v>
      </c>
    </row>
    <row r="36" spans="1:6" ht="12.75">
      <c r="A36" s="39" t="s">
        <v>53</v>
      </c>
      <c r="B36" s="6">
        <v>0</v>
      </c>
      <c r="C36" s="6">
        <v>0</v>
      </c>
      <c r="D36" s="6">
        <v>4027</v>
      </c>
      <c r="E36" s="6">
        <v>0</v>
      </c>
      <c r="F36" s="6">
        <f t="shared" si="0"/>
        <v>4027</v>
      </c>
    </row>
    <row r="37" spans="1:6" ht="12.75">
      <c r="A37" s="39" t="s">
        <v>54</v>
      </c>
      <c r="B37" s="6">
        <v>0</v>
      </c>
      <c r="C37" s="6">
        <v>0</v>
      </c>
      <c r="D37" s="6">
        <v>121733</v>
      </c>
      <c r="E37" s="6">
        <v>0</v>
      </c>
      <c r="F37" s="6">
        <f t="shared" si="0"/>
        <v>121733</v>
      </c>
    </row>
    <row r="38" spans="1:6" ht="12.75">
      <c r="A38" s="39" t="s">
        <v>55</v>
      </c>
      <c r="B38" s="6">
        <v>0</v>
      </c>
      <c r="C38" s="6">
        <v>0</v>
      </c>
      <c r="D38" s="6">
        <v>1484</v>
      </c>
      <c r="E38" s="6">
        <v>0</v>
      </c>
      <c r="F38" s="6">
        <f t="shared" si="0"/>
        <v>1484</v>
      </c>
    </row>
    <row r="39" spans="1:6" ht="12.75">
      <c r="A39" s="39" t="s">
        <v>56</v>
      </c>
      <c r="B39" s="6">
        <v>0</v>
      </c>
      <c r="C39" s="6">
        <v>0</v>
      </c>
      <c r="D39" s="6">
        <v>30</v>
      </c>
      <c r="E39" s="6">
        <v>0</v>
      </c>
      <c r="F39" s="6">
        <f t="shared" si="0"/>
        <v>30</v>
      </c>
    </row>
    <row r="40" spans="1:6" ht="12.75">
      <c r="A40" s="39" t="s">
        <v>57</v>
      </c>
      <c r="B40" s="6">
        <v>0</v>
      </c>
      <c r="C40" s="6">
        <v>0</v>
      </c>
      <c r="D40" s="6">
        <v>5374</v>
      </c>
      <c r="E40" s="6">
        <v>0</v>
      </c>
      <c r="F40" s="6">
        <f t="shared" si="0"/>
        <v>5374</v>
      </c>
    </row>
    <row r="41" spans="1:6" ht="12.75">
      <c r="A41" s="39" t="s">
        <v>58</v>
      </c>
      <c r="B41" s="6">
        <v>0</v>
      </c>
      <c r="C41" s="6">
        <v>0</v>
      </c>
      <c r="D41" s="6">
        <v>99535</v>
      </c>
      <c r="E41" s="6">
        <v>0</v>
      </c>
      <c r="F41" s="6">
        <f t="shared" si="0"/>
        <v>99535</v>
      </c>
    </row>
    <row r="42" spans="1:6" ht="12.75">
      <c r="A42" s="39" t="s">
        <v>59</v>
      </c>
      <c r="B42" s="6">
        <v>0</v>
      </c>
      <c r="C42" s="6">
        <v>0</v>
      </c>
      <c r="D42" s="6">
        <v>93787</v>
      </c>
      <c r="E42" s="6">
        <v>0</v>
      </c>
      <c r="F42" s="6">
        <f t="shared" si="0"/>
        <v>93787</v>
      </c>
    </row>
    <row r="43" spans="1:6" ht="12.75">
      <c r="A43" s="39" t="s">
        <v>60</v>
      </c>
      <c r="B43" s="6">
        <v>0</v>
      </c>
      <c r="C43" s="6">
        <v>0</v>
      </c>
      <c r="D43" s="6">
        <v>67597</v>
      </c>
      <c r="E43" s="6">
        <v>0</v>
      </c>
      <c r="F43" s="6">
        <f t="shared" si="0"/>
        <v>67597</v>
      </c>
    </row>
    <row r="44" spans="1:6" ht="12.75">
      <c r="A44" s="39" t="s">
        <v>61</v>
      </c>
      <c r="B44" s="6">
        <v>0</v>
      </c>
      <c r="C44" s="6">
        <v>0</v>
      </c>
      <c r="D44" s="6">
        <v>0</v>
      </c>
      <c r="E44" s="6">
        <v>0</v>
      </c>
      <c r="F44" s="6">
        <f t="shared" si="0"/>
        <v>0</v>
      </c>
    </row>
    <row r="45" spans="1:6" ht="12.75">
      <c r="A45" s="39" t="s">
        <v>62</v>
      </c>
      <c r="B45" s="6">
        <v>0</v>
      </c>
      <c r="C45" s="6">
        <v>0</v>
      </c>
      <c r="D45" s="6">
        <v>0</v>
      </c>
      <c r="E45" s="6">
        <v>0</v>
      </c>
      <c r="F45" s="6">
        <f t="shared" si="0"/>
        <v>0</v>
      </c>
    </row>
    <row r="46" spans="1:6" ht="12.75">
      <c r="A46" s="39" t="s">
        <v>63</v>
      </c>
      <c r="B46" s="6">
        <v>0</v>
      </c>
      <c r="C46" s="6">
        <v>0</v>
      </c>
      <c r="D46" s="6">
        <v>0</v>
      </c>
      <c r="E46" s="6">
        <v>0</v>
      </c>
      <c r="F46" s="6">
        <f t="shared" si="0"/>
        <v>0</v>
      </c>
    </row>
    <row r="47" spans="1:6" ht="12.75">
      <c r="A47" s="39" t="s">
        <v>64</v>
      </c>
      <c r="B47" s="6">
        <v>0</v>
      </c>
      <c r="C47" s="6">
        <v>0</v>
      </c>
      <c r="D47" s="6">
        <v>7267</v>
      </c>
      <c r="E47" s="6">
        <v>0</v>
      </c>
      <c r="F47" s="6">
        <f t="shared" si="0"/>
        <v>7267</v>
      </c>
    </row>
    <row r="48" spans="1:6" ht="12.75">
      <c r="A48" s="39" t="s">
        <v>65</v>
      </c>
      <c r="B48" s="6">
        <v>0</v>
      </c>
      <c r="C48" s="6">
        <v>0</v>
      </c>
      <c r="D48" s="6">
        <v>51116</v>
      </c>
      <c r="E48" s="6">
        <v>0</v>
      </c>
      <c r="F48" s="6">
        <f t="shared" si="0"/>
        <v>51116</v>
      </c>
    </row>
    <row r="49" spans="1:6" ht="12.75">
      <c r="A49" s="39" t="s">
        <v>66</v>
      </c>
      <c r="B49" s="6">
        <v>0</v>
      </c>
      <c r="C49" s="6">
        <v>0</v>
      </c>
      <c r="D49" s="6">
        <v>67009</v>
      </c>
      <c r="E49" s="6">
        <v>0</v>
      </c>
      <c r="F49" s="6">
        <f t="shared" si="0"/>
        <v>67009</v>
      </c>
    </row>
    <row r="50" spans="1:6" ht="12.75">
      <c r="A50" s="39" t="s">
        <v>67</v>
      </c>
      <c r="B50" s="6">
        <v>0</v>
      </c>
      <c r="C50" s="6">
        <v>0</v>
      </c>
      <c r="D50" s="6">
        <v>1832245</v>
      </c>
      <c r="E50" s="6">
        <v>0</v>
      </c>
      <c r="F50" s="6">
        <f t="shared" si="0"/>
        <v>1832245</v>
      </c>
    </row>
    <row r="51" spans="1:6" ht="12.75">
      <c r="A51" s="39" t="s">
        <v>68</v>
      </c>
      <c r="B51" s="6">
        <v>0</v>
      </c>
      <c r="C51" s="6">
        <v>0</v>
      </c>
      <c r="D51" s="6">
        <v>32888</v>
      </c>
      <c r="E51" s="6">
        <v>0</v>
      </c>
      <c r="F51" s="6">
        <f t="shared" si="0"/>
        <v>32888</v>
      </c>
    </row>
    <row r="52" spans="1:6" ht="12.75">
      <c r="A52" s="39" t="s">
        <v>69</v>
      </c>
      <c r="B52" s="6">
        <v>0</v>
      </c>
      <c r="C52" s="6">
        <v>0</v>
      </c>
      <c r="D52" s="6">
        <v>0</v>
      </c>
      <c r="E52" s="6">
        <v>0</v>
      </c>
      <c r="F52" s="6">
        <f t="shared" si="0"/>
        <v>0</v>
      </c>
    </row>
    <row r="53" spans="1:6" ht="12.75">
      <c r="A53" s="39" t="s">
        <v>70</v>
      </c>
      <c r="B53" s="6">
        <v>0</v>
      </c>
      <c r="C53" s="6">
        <v>0</v>
      </c>
      <c r="D53" s="6">
        <v>27892</v>
      </c>
      <c r="E53" s="6">
        <v>0</v>
      </c>
      <c r="F53" s="6">
        <f t="shared" si="0"/>
        <v>27892</v>
      </c>
    </row>
    <row r="54" spans="1:6" ht="12.75">
      <c r="A54" s="39" t="s">
        <v>71</v>
      </c>
      <c r="B54" s="6">
        <v>0</v>
      </c>
      <c r="C54" s="6">
        <v>0</v>
      </c>
      <c r="D54" s="6">
        <v>167735</v>
      </c>
      <c r="E54" s="6">
        <v>0</v>
      </c>
      <c r="F54" s="6">
        <f>SUM(B54:E54)</f>
        <v>167735</v>
      </c>
    </row>
    <row r="55" spans="1:6" ht="12.75">
      <c r="A55" s="39" t="s">
        <v>72</v>
      </c>
      <c r="B55" s="6">
        <v>0</v>
      </c>
      <c r="C55" s="6">
        <v>0</v>
      </c>
      <c r="D55" s="6">
        <v>110539</v>
      </c>
      <c r="E55" s="6">
        <v>0</v>
      </c>
      <c r="F55" s="6">
        <f>SUM(B55:E55)</f>
        <v>110539</v>
      </c>
    </row>
    <row r="56" spans="1:6" ht="12.75">
      <c r="A56" s="39" t="s">
        <v>73</v>
      </c>
      <c r="B56" s="6">
        <v>0</v>
      </c>
      <c r="C56" s="6">
        <v>0</v>
      </c>
      <c r="D56" s="6">
        <v>2097</v>
      </c>
      <c r="E56" s="6">
        <v>0</v>
      </c>
      <c r="F56" s="6">
        <f>SUM(B56:E56)</f>
        <v>2097</v>
      </c>
    </row>
    <row r="57" spans="1:6" ht="12.75">
      <c r="A57" s="39" t="s">
        <v>74</v>
      </c>
      <c r="B57" s="6">
        <v>0</v>
      </c>
      <c r="C57" s="6">
        <v>0</v>
      </c>
      <c r="D57" s="6">
        <v>945</v>
      </c>
      <c r="E57" s="6">
        <v>0</v>
      </c>
      <c r="F57" s="6">
        <f>SUM(B57:E57)</f>
        <v>945</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0</v>
      </c>
      <c r="C60" s="6">
        <f>SUM(C6:C58)</f>
        <v>0</v>
      </c>
      <c r="D60" s="6">
        <f>SUM(D6:D58)</f>
        <v>8106994</v>
      </c>
      <c r="E60" s="6">
        <f>SUM(E6:E58)</f>
        <v>0</v>
      </c>
      <c r="F60" s="6">
        <f>SUM(F6:F58)</f>
        <v>8106994</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Italic"Underwriters Life Insurance Company&amp;R&amp;"Geneva,Bold"UNAUDITED
© NOLHGA</oddHeader>
    <oddFooter>&amp;L&amp;B&amp;IFor member company and association use only.  The data reflects estimates and exclude many costs incurred directly by the State Guaranty Associations.  It MAY NOT be utilized in protesting actual assessments made by State Guarnaty Associations.</oddFooter>
  </headerFooter>
</worksheet>
</file>

<file path=xl/worksheets/sheet55.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bestFit="1" customWidth="1"/>
    <col min="2" max="2" width="11.00390625" style="7" bestFit="1" customWidth="1"/>
    <col min="3" max="3" width="12.125" style="7" bestFit="1" customWidth="1"/>
    <col min="4" max="4" width="7.0039062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384" width="10.625" style="7" customWidth="1"/>
  </cols>
  <sheetData>
    <row r="1" spans="1:6" ht="12.75">
      <c r="A1" s="130" t="s">
        <v>129</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59462.052231346664</v>
      </c>
      <c r="C6" s="6">
        <v>172871.94776865334</v>
      </c>
      <c r="D6" s="6">
        <v>0</v>
      </c>
      <c r="E6" s="6">
        <v>0</v>
      </c>
      <c r="F6" s="6">
        <f aca="true" t="shared" si="0" ref="F6:F21">SUM(B6:E6)</f>
        <v>232334</v>
      </c>
      <c r="H6" s="7" t="s">
        <v>8</v>
      </c>
      <c r="I6" s="8" t="s">
        <v>0</v>
      </c>
    </row>
    <row r="7" spans="1:6" ht="12" customHeight="1">
      <c r="A7" s="39" t="s">
        <v>9</v>
      </c>
      <c r="B7" s="6">
        <v>0</v>
      </c>
      <c r="C7" s="6">
        <v>0</v>
      </c>
      <c r="D7" s="6">
        <v>0</v>
      </c>
      <c r="E7" s="6">
        <v>0</v>
      </c>
      <c r="F7" s="6">
        <f t="shared" si="0"/>
        <v>0</v>
      </c>
    </row>
    <row r="8" spans="1:9" ht="12.75">
      <c r="A8" s="39" t="s">
        <v>10</v>
      </c>
      <c r="B8" s="6">
        <v>153963.0372376425</v>
      </c>
      <c r="C8" s="6">
        <v>533859.7316759046</v>
      </c>
      <c r="D8" s="6">
        <v>0</v>
      </c>
      <c r="E8" s="6">
        <v>0</v>
      </c>
      <c r="F8" s="6">
        <f t="shared" si="0"/>
        <v>687822.768913547</v>
      </c>
      <c r="H8" s="7" t="s">
        <v>0</v>
      </c>
      <c r="I8" s="8" t="s">
        <v>0</v>
      </c>
    </row>
    <row r="9" spans="1:9" ht="12.75">
      <c r="A9" s="39" t="s">
        <v>11</v>
      </c>
      <c r="B9" s="6">
        <v>136236.44693824617</v>
      </c>
      <c r="C9" s="6">
        <v>394137.5530617538</v>
      </c>
      <c r="D9" s="6">
        <v>0</v>
      </c>
      <c r="E9" s="6">
        <v>0</v>
      </c>
      <c r="F9" s="6">
        <f t="shared" si="0"/>
        <v>530374</v>
      </c>
      <c r="H9" s="7" t="s">
        <v>0</v>
      </c>
      <c r="I9" s="8" t="s">
        <v>0</v>
      </c>
    </row>
    <row r="10" spans="1:9" ht="12.75">
      <c r="A10" s="39" t="s">
        <v>12</v>
      </c>
      <c r="B10" s="6">
        <v>0</v>
      </c>
      <c r="C10" s="6">
        <v>0</v>
      </c>
      <c r="D10" s="6">
        <v>0</v>
      </c>
      <c r="E10" s="6">
        <v>0</v>
      </c>
      <c r="F10" s="6">
        <f t="shared" si="0"/>
        <v>0</v>
      </c>
      <c r="H10" s="7" t="s">
        <v>13</v>
      </c>
      <c r="I10" s="8">
        <v>19032683.61144053</v>
      </c>
    </row>
    <row r="11" spans="1:6" ht="12.75">
      <c r="A11" s="39" t="s">
        <v>15</v>
      </c>
      <c r="B11" s="6">
        <v>124976.39275498968</v>
      </c>
      <c r="C11" s="6">
        <v>668155.6072450103</v>
      </c>
      <c r="D11" s="6">
        <v>0</v>
      </c>
      <c r="E11" s="6">
        <v>0</v>
      </c>
      <c r="F11" s="6">
        <f t="shared" si="0"/>
        <v>793132</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4754902</v>
      </c>
    </row>
    <row r="14" spans="1:9" ht="12.75">
      <c r="A14" s="39" t="s">
        <v>20</v>
      </c>
      <c r="B14" s="6">
        <v>0</v>
      </c>
      <c r="C14" s="6">
        <v>0</v>
      </c>
      <c r="D14" s="6">
        <v>0</v>
      </c>
      <c r="E14" s="6">
        <v>0</v>
      </c>
      <c r="F14" s="6">
        <f t="shared" si="0"/>
        <v>0</v>
      </c>
      <c r="H14" s="7" t="s">
        <v>21</v>
      </c>
      <c r="I14" s="8">
        <v>1755636</v>
      </c>
    </row>
    <row r="15" spans="1:9" ht="12.75">
      <c r="A15" s="39" t="s">
        <v>22</v>
      </c>
      <c r="B15" s="6">
        <v>0</v>
      </c>
      <c r="C15" s="6">
        <v>0</v>
      </c>
      <c r="D15" s="6">
        <v>0</v>
      </c>
      <c r="E15" s="6">
        <v>0</v>
      </c>
      <c r="F15" s="6">
        <f t="shared" si="0"/>
        <v>0</v>
      </c>
      <c r="H15" s="7" t="s">
        <v>23</v>
      </c>
      <c r="I15" s="8">
        <v>528641.66</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17684.74535735074</v>
      </c>
      <c r="C18" s="6">
        <v>331698.25464264926</v>
      </c>
      <c r="D18" s="6">
        <v>0</v>
      </c>
      <c r="E18" s="6">
        <v>0</v>
      </c>
      <c r="F18" s="6">
        <f t="shared" si="0"/>
        <v>349383</v>
      </c>
      <c r="H18" s="7" t="s">
        <v>28</v>
      </c>
      <c r="I18" s="8">
        <v>0</v>
      </c>
    </row>
    <row r="19" spans="1:9" ht="12.75">
      <c r="A19" s="39" t="s">
        <v>29</v>
      </c>
      <c r="B19" s="6">
        <v>0</v>
      </c>
      <c r="C19" s="6">
        <v>0</v>
      </c>
      <c r="D19" s="6">
        <v>0</v>
      </c>
      <c r="E19" s="6">
        <v>0</v>
      </c>
      <c r="F19" s="6">
        <f t="shared" si="0"/>
        <v>0</v>
      </c>
      <c r="H19" s="7" t="s">
        <v>30</v>
      </c>
      <c r="I19" s="8">
        <v>-20423</v>
      </c>
    </row>
    <row r="20" spans="1:9" ht="12.75">
      <c r="A20" s="39" t="s">
        <v>31</v>
      </c>
      <c r="B20" s="6">
        <v>0</v>
      </c>
      <c r="C20" s="6">
        <v>0</v>
      </c>
      <c r="D20" s="6">
        <v>0</v>
      </c>
      <c r="E20" s="6">
        <v>0</v>
      </c>
      <c r="F20" s="6">
        <f t="shared" si="0"/>
        <v>0</v>
      </c>
      <c r="H20" s="7" t="s">
        <v>32</v>
      </c>
      <c r="I20" s="8" t="s">
        <v>0</v>
      </c>
    </row>
    <row r="21" spans="1:9" ht="12.75">
      <c r="A21" s="39" t="s">
        <v>33</v>
      </c>
      <c r="B21" s="6">
        <v>0</v>
      </c>
      <c r="C21" s="6">
        <v>0</v>
      </c>
      <c r="D21" s="6">
        <v>0</v>
      </c>
      <c r="E21" s="6">
        <v>0</v>
      </c>
      <c r="F21" s="6">
        <f t="shared" si="0"/>
        <v>0</v>
      </c>
      <c r="H21" s="7" t="s">
        <v>34</v>
      </c>
      <c r="I21" s="8">
        <v>1898918.8425269816</v>
      </c>
    </row>
    <row r="22" spans="1:9" ht="12.75">
      <c r="A22" s="39" t="s">
        <v>35</v>
      </c>
      <c r="B22" s="6">
        <v>259227.40953823185</v>
      </c>
      <c r="C22" s="6">
        <v>1268855.5904617682</v>
      </c>
      <c r="D22" s="6">
        <v>0</v>
      </c>
      <c r="E22" s="6">
        <v>0</v>
      </c>
      <c r="F22" s="6">
        <f aca="true" t="shared" si="1" ref="F22:F37">SUM(B22:E22)</f>
        <v>1528083</v>
      </c>
      <c r="H22" s="7" t="s">
        <v>36</v>
      </c>
      <c r="I22" s="8" t="s">
        <v>0</v>
      </c>
    </row>
    <row r="23" spans="1:9" ht="12.75">
      <c r="A23" s="39" t="s">
        <v>37</v>
      </c>
      <c r="B23" s="6">
        <v>0</v>
      </c>
      <c r="C23" s="6">
        <v>0</v>
      </c>
      <c r="D23" s="6">
        <v>0</v>
      </c>
      <c r="E23" s="6">
        <v>0</v>
      </c>
      <c r="F23" s="6">
        <f t="shared" si="1"/>
        <v>0</v>
      </c>
      <c r="H23" s="7" t="s">
        <v>38</v>
      </c>
      <c r="I23" s="8">
        <v>6362692</v>
      </c>
    </row>
    <row r="24" spans="1:6" ht="12.75">
      <c r="A24" s="39" t="s">
        <v>39</v>
      </c>
      <c r="B24" s="6">
        <v>239095.92269345373</v>
      </c>
      <c r="C24" s="6">
        <v>908435.0773065463</v>
      </c>
      <c r="D24" s="6">
        <v>0</v>
      </c>
      <c r="E24" s="6">
        <v>0</v>
      </c>
      <c r="F24" s="6">
        <f t="shared" si="1"/>
        <v>1147531</v>
      </c>
    </row>
    <row r="25" spans="1:9" ht="12.75">
      <c r="A25" s="39" t="s">
        <v>40</v>
      </c>
      <c r="B25" s="6">
        <v>0</v>
      </c>
      <c r="C25" s="6">
        <v>0</v>
      </c>
      <c r="D25" s="6">
        <v>0</v>
      </c>
      <c r="E25" s="6">
        <v>0</v>
      </c>
      <c r="F25" s="6">
        <f t="shared" si="1"/>
        <v>0</v>
      </c>
      <c r="H25" s="7" t="s">
        <v>41</v>
      </c>
      <c r="I25" s="8">
        <f>SUM(I10:I15)-SUM(I18:I23)</f>
        <v>17830675.42891355</v>
      </c>
    </row>
    <row r="26" spans="1:9" ht="12.75">
      <c r="A26" s="39" t="s">
        <v>42</v>
      </c>
      <c r="B26" s="6">
        <v>0</v>
      </c>
      <c r="C26" s="6">
        <v>0</v>
      </c>
      <c r="D26" s="6">
        <v>0</v>
      </c>
      <c r="E26" s="6">
        <v>0</v>
      </c>
      <c r="F26" s="6">
        <f t="shared" si="1"/>
        <v>0</v>
      </c>
      <c r="H26" s="7" t="s">
        <v>43</v>
      </c>
      <c r="I26" s="8">
        <f>+F60</f>
        <v>17830667.768913545</v>
      </c>
    </row>
    <row r="27" spans="1:6" ht="12.75">
      <c r="A27" s="39" t="s">
        <v>44</v>
      </c>
      <c r="B27" s="6">
        <v>0</v>
      </c>
      <c r="C27" s="6">
        <v>0</v>
      </c>
      <c r="D27" s="6">
        <v>0</v>
      </c>
      <c r="E27" s="6">
        <v>0</v>
      </c>
      <c r="F27" s="6">
        <f t="shared" si="1"/>
        <v>0</v>
      </c>
    </row>
    <row r="28" spans="1:6" ht="12.75">
      <c r="A28" s="39" t="s">
        <v>45</v>
      </c>
      <c r="B28" s="6">
        <v>0</v>
      </c>
      <c r="C28" s="6">
        <v>0</v>
      </c>
      <c r="D28" s="6">
        <v>0</v>
      </c>
      <c r="E28" s="6">
        <v>0</v>
      </c>
      <c r="F28" s="6">
        <f t="shared" si="1"/>
        <v>0</v>
      </c>
    </row>
    <row r="29" spans="1:6" ht="12.75">
      <c r="A29" s="39" t="s">
        <v>46</v>
      </c>
      <c r="B29" s="6">
        <v>0</v>
      </c>
      <c r="C29" s="6">
        <v>0</v>
      </c>
      <c r="D29" s="6">
        <v>0</v>
      </c>
      <c r="E29" s="6">
        <v>0</v>
      </c>
      <c r="F29" s="6">
        <f t="shared" si="1"/>
        <v>0</v>
      </c>
    </row>
    <row r="30" spans="1:6" ht="12.75">
      <c r="A30" s="39" t="s">
        <v>47</v>
      </c>
      <c r="B30" s="6">
        <v>112051.41147950037</v>
      </c>
      <c r="C30" s="6">
        <v>508390.5885204997</v>
      </c>
      <c r="D30" s="6">
        <v>0</v>
      </c>
      <c r="E30" s="6">
        <v>0</v>
      </c>
      <c r="F30" s="6">
        <f t="shared" si="1"/>
        <v>620442.0000000001</v>
      </c>
    </row>
    <row r="31" spans="1:6" ht="12.75">
      <c r="A31" s="39" t="s">
        <v>48</v>
      </c>
      <c r="B31" s="6">
        <v>190013.35423521668</v>
      </c>
      <c r="C31" s="6">
        <v>1503931.6457647833</v>
      </c>
      <c r="D31" s="6">
        <v>0</v>
      </c>
      <c r="E31" s="6">
        <v>0</v>
      </c>
      <c r="F31" s="6">
        <f t="shared" si="1"/>
        <v>1693945</v>
      </c>
    </row>
    <row r="32" spans="1:6" ht="12.75">
      <c r="A32" s="39" t="s">
        <v>49</v>
      </c>
      <c r="B32" s="6">
        <v>0</v>
      </c>
      <c r="C32" s="6">
        <v>0</v>
      </c>
      <c r="D32" s="6">
        <v>0</v>
      </c>
      <c r="E32" s="6">
        <v>0</v>
      </c>
      <c r="F32" s="6">
        <f t="shared" si="1"/>
        <v>0</v>
      </c>
    </row>
    <row r="33" spans="1:6" ht="12.75">
      <c r="A33" s="39" t="s">
        <v>50</v>
      </c>
      <c r="B33" s="6">
        <v>0</v>
      </c>
      <c r="C33" s="6">
        <v>0</v>
      </c>
      <c r="D33" s="6">
        <v>0</v>
      </c>
      <c r="E33" s="6">
        <v>0</v>
      </c>
      <c r="F33" s="6">
        <f t="shared" si="1"/>
        <v>0</v>
      </c>
    </row>
    <row r="34" spans="1:6" ht="12.75">
      <c r="A34" s="39" t="s">
        <v>51</v>
      </c>
      <c r="B34" s="6">
        <v>1201.0188922679936</v>
      </c>
      <c r="C34" s="6">
        <v>1392.9811077320064</v>
      </c>
      <c r="D34" s="6">
        <v>0</v>
      </c>
      <c r="E34" s="6">
        <v>0</v>
      </c>
      <c r="F34" s="6">
        <f t="shared" si="1"/>
        <v>2594</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321.39617475228135</v>
      </c>
      <c r="C37" s="6">
        <v>59354.60382524773</v>
      </c>
      <c r="D37" s="6">
        <v>0</v>
      </c>
      <c r="E37" s="6">
        <v>0</v>
      </c>
      <c r="F37" s="6">
        <f t="shared" si="1"/>
        <v>59676.000000000015</v>
      </c>
    </row>
    <row r="38" spans="1:6" ht="12.75">
      <c r="A38" s="39" t="s">
        <v>55</v>
      </c>
      <c r="B38" s="6">
        <v>0</v>
      </c>
      <c r="C38" s="6">
        <v>0</v>
      </c>
      <c r="D38" s="6">
        <v>0</v>
      </c>
      <c r="E38" s="6">
        <v>0</v>
      </c>
      <c r="F38" s="6">
        <f aca="true" t="shared" si="2" ref="F38:F53">SUM(B38:E38)</f>
        <v>0</v>
      </c>
    </row>
    <row r="39" spans="1:6" ht="12.75">
      <c r="A39" s="39" t="s">
        <v>56</v>
      </c>
      <c r="B39" s="6">
        <v>0</v>
      </c>
      <c r="C39" s="6">
        <v>0</v>
      </c>
      <c r="D39" s="6">
        <v>0</v>
      </c>
      <c r="E39" s="6">
        <v>0</v>
      </c>
      <c r="F39" s="6">
        <f t="shared" si="2"/>
        <v>0</v>
      </c>
    </row>
    <row r="40" spans="1:6" ht="12.75">
      <c r="A40" s="39" t="s">
        <v>57</v>
      </c>
      <c r="B40" s="6">
        <v>0</v>
      </c>
      <c r="C40" s="6">
        <v>0</v>
      </c>
      <c r="D40" s="6">
        <v>0</v>
      </c>
      <c r="E40" s="6">
        <v>0</v>
      </c>
      <c r="F40" s="6">
        <f t="shared" si="2"/>
        <v>0</v>
      </c>
    </row>
    <row r="41" spans="1:6" ht="12.75">
      <c r="A41" s="39" t="s">
        <v>58</v>
      </c>
      <c r="B41" s="6">
        <v>0</v>
      </c>
      <c r="C41" s="6">
        <v>0</v>
      </c>
      <c r="D41" s="6">
        <v>0</v>
      </c>
      <c r="E41" s="6">
        <v>0</v>
      </c>
      <c r="F41" s="6">
        <f t="shared" si="2"/>
        <v>0</v>
      </c>
    </row>
    <row r="42" spans="1:6" ht="12.75">
      <c r="A42" s="39" t="s">
        <v>59</v>
      </c>
      <c r="B42" s="6">
        <v>2177281.6251475196</v>
      </c>
      <c r="C42" s="6">
        <v>2954042.402730723</v>
      </c>
      <c r="D42" s="6">
        <v>5332.972121757488</v>
      </c>
      <c r="E42" s="6">
        <v>0</v>
      </c>
      <c r="F42" s="6">
        <f t="shared" si="2"/>
        <v>5136657</v>
      </c>
    </row>
    <row r="43" spans="1:6" ht="12.75">
      <c r="A43" s="39" t="s">
        <v>60</v>
      </c>
      <c r="B43" s="6">
        <v>0</v>
      </c>
      <c r="C43" s="6">
        <v>0</v>
      </c>
      <c r="D43" s="6">
        <v>0</v>
      </c>
      <c r="E43" s="6">
        <v>0</v>
      </c>
      <c r="F43" s="6">
        <f t="shared" si="2"/>
        <v>0</v>
      </c>
    </row>
    <row r="44" spans="1:6" ht="12.75">
      <c r="A44" s="39" t="s">
        <v>61</v>
      </c>
      <c r="B44" s="6">
        <v>0</v>
      </c>
      <c r="C44" s="6">
        <v>0</v>
      </c>
      <c r="D44" s="6">
        <v>0</v>
      </c>
      <c r="E44" s="6">
        <v>0</v>
      </c>
      <c r="F44" s="6">
        <f t="shared" si="2"/>
        <v>0</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0</v>
      </c>
      <c r="C47" s="6">
        <v>0</v>
      </c>
      <c r="D47" s="6">
        <v>0</v>
      </c>
      <c r="E47" s="6">
        <v>0</v>
      </c>
      <c r="F47" s="6">
        <f t="shared" si="2"/>
        <v>0</v>
      </c>
    </row>
    <row r="48" spans="1:6" ht="12.75">
      <c r="A48" s="39" t="s">
        <v>65</v>
      </c>
      <c r="B48" s="6">
        <v>0</v>
      </c>
      <c r="C48" s="6">
        <v>0</v>
      </c>
      <c r="D48" s="6">
        <v>0</v>
      </c>
      <c r="E48" s="6">
        <v>0</v>
      </c>
      <c r="F48" s="6">
        <f t="shared" si="2"/>
        <v>0</v>
      </c>
    </row>
    <row r="49" spans="1:6" ht="12.75">
      <c r="A49" s="39" t="s">
        <v>66</v>
      </c>
      <c r="B49" s="6">
        <v>0</v>
      </c>
      <c r="C49" s="6">
        <v>0</v>
      </c>
      <c r="D49" s="6">
        <v>0</v>
      </c>
      <c r="E49" s="6">
        <v>0</v>
      </c>
      <c r="F49" s="6">
        <f t="shared" si="2"/>
        <v>0</v>
      </c>
    </row>
    <row r="50" spans="1:6" ht="12.75">
      <c r="A50" s="39" t="s">
        <v>67</v>
      </c>
      <c r="B50" s="6">
        <v>1001255.0541576353</v>
      </c>
      <c r="C50" s="6">
        <v>4019234.7984896842</v>
      </c>
      <c r="D50" s="6">
        <v>306.14735268075793</v>
      </c>
      <c r="E50" s="6">
        <v>0</v>
      </c>
      <c r="F50" s="6">
        <f t="shared" si="2"/>
        <v>5020796</v>
      </c>
    </row>
    <row r="51" spans="1:6" ht="12.75">
      <c r="A51" s="39" t="s">
        <v>68</v>
      </c>
      <c r="B51" s="6">
        <v>2318.6623418959452</v>
      </c>
      <c r="C51" s="6">
        <v>25579.337658104057</v>
      </c>
      <c r="D51" s="6">
        <v>0</v>
      </c>
      <c r="E51" s="6">
        <v>0</v>
      </c>
      <c r="F51" s="6">
        <f t="shared" si="2"/>
        <v>27898.000000000004</v>
      </c>
    </row>
    <row r="52" spans="1:6" ht="12.75">
      <c r="A52" s="39" t="s">
        <v>69</v>
      </c>
      <c r="B52" s="6">
        <v>0</v>
      </c>
      <c r="C52" s="6">
        <v>0</v>
      </c>
      <c r="D52" s="6">
        <v>0</v>
      </c>
      <c r="E52" s="6">
        <v>0</v>
      </c>
      <c r="F52" s="6">
        <f t="shared" si="2"/>
        <v>0</v>
      </c>
    </row>
    <row r="53" spans="1:6" ht="12.75">
      <c r="A53" s="39" t="s">
        <v>70</v>
      </c>
      <c r="B53" s="6">
        <v>0</v>
      </c>
      <c r="C53" s="6">
        <v>0</v>
      </c>
      <c r="D53" s="6">
        <v>0</v>
      </c>
      <c r="E53" s="6">
        <v>0</v>
      </c>
      <c r="F53" s="6">
        <f t="shared" si="2"/>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4475088.529180049</v>
      </c>
      <c r="C60" s="6">
        <f>SUM(C6:C58)</f>
        <v>13349940.12025906</v>
      </c>
      <c r="D60" s="6">
        <f>SUM(D6:D58)</f>
        <v>5639.119474438246</v>
      </c>
      <c r="E60" s="6">
        <f>SUM(E6:E58)</f>
        <v>0</v>
      </c>
      <c r="F60" s="6">
        <f>SUM(F6:F58)</f>
        <v>17830667.768913545</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Italic"Unison International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6.xml><?xml version="1.0" encoding="utf-8"?>
<worksheet xmlns="http://schemas.openxmlformats.org/spreadsheetml/2006/main" xmlns:r="http://schemas.openxmlformats.org/officeDocument/2006/relationships">
  <dimension ref="A1:I66"/>
  <sheetViews>
    <sheetView zoomScale="75" zoomScaleNormal="75" workbookViewId="0" topLeftCell="A1">
      <selection activeCell="J10" sqref="J10"/>
    </sheetView>
  </sheetViews>
  <sheetFormatPr defaultColWidth="9.00390625" defaultRowHeight="12.75"/>
  <cols>
    <col min="1" max="1" width="15.625" style="7" bestFit="1" customWidth="1"/>
    <col min="2" max="2" width="8.125" style="7" bestFit="1" customWidth="1"/>
    <col min="3" max="3" width="11.625" style="7" bestFit="1" customWidth="1"/>
    <col min="4" max="4" width="6.375" style="7" bestFit="1" customWidth="1"/>
    <col min="5" max="5" width="14.50390625" style="7" bestFit="1" customWidth="1"/>
    <col min="6" max="6" width="8.125" style="7" bestFit="1" customWidth="1"/>
    <col min="7" max="7" width="2.625" style="7" customWidth="1"/>
    <col min="8" max="8" width="28.125" style="7" bestFit="1" customWidth="1"/>
    <col min="9" max="9" width="8.125" style="8" bestFit="1" customWidth="1"/>
    <col min="10" max="16384" width="10.625" style="7" customWidth="1"/>
  </cols>
  <sheetData>
    <row r="1" spans="1:6" ht="12.75">
      <c r="A1" s="130" t="s">
        <v>130</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0</v>
      </c>
      <c r="E6" s="6">
        <v>0</v>
      </c>
      <c r="F6" s="6">
        <f aca="true" t="shared" si="0" ref="F6:F21">SUM(B6:E6)</f>
        <v>0</v>
      </c>
      <c r="H6" s="7" t="s">
        <v>8</v>
      </c>
      <c r="I6" s="8" t="s">
        <v>0</v>
      </c>
    </row>
    <row r="7" spans="1:6" ht="12" customHeight="1">
      <c r="A7" s="39" t="s">
        <v>9</v>
      </c>
      <c r="B7" s="6">
        <v>0</v>
      </c>
      <c r="C7" s="6">
        <v>0</v>
      </c>
      <c r="D7" s="6">
        <v>0</v>
      </c>
      <c r="E7" s="6">
        <v>0</v>
      </c>
      <c r="F7" s="6">
        <f t="shared" si="0"/>
        <v>0</v>
      </c>
    </row>
    <row r="8" spans="1:9" ht="12.75">
      <c r="A8" s="39" t="s">
        <v>10</v>
      </c>
      <c r="B8" s="6">
        <v>983.15078125</v>
      </c>
      <c r="C8" s="6">
        <v>0</v>
      </c>
      <c r="D8" s="6">
        <v>0</v>
      </c>
      <c r="E8" s="6">
        <v>0</v>
      </c>
      <c r="F8" s="6">
        <f t="shared" si="0"/>
        <v>983.15078125</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0</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0</v>
      </c>
    </row>
    <row r="14" spans="1:9" ht="12.75">
      <c r="A14" s="39" t="s">
        <v>20</v>
      </c>
      <c r="B14" s="6">
        <v>0</v>
      </c>
      <c r="C14" s="6">
        <v>0</v>
      </c>
      <c r="D14" s="6">
        <v>0</v>
      </c>
      <c r="E14" s="6">
        <v>0</v>
      </c>
      <c r="F14" s="6">
        <f t="shared" si="0"/>
        <v>0</v>
      </c>
      <c r="H14" s="7" t="s">
        <v>21</v>
      </c>
      <c r="I14" s="8">
        <v>0</v>
      </c>
    </row>
    <row r="15" spans="1:9" ht="12.75">
      <c r="A15" s="39" t="s">
        <v>22</v>
      </c>
      <c r="B15" s="6">
        <v>0</v>
      </c>
      <c r="C15" s="6">
        <v>0</v>
      </c>
      <c r="D15" s="6">
        <v>0</v>
      </c>
      <c r="E15" s="6">
        <v>0</v>
      </c>
      <c r="F15" s="6">
        <f t="shared" si="0"/>
        <v>0</v>
      </c>
      <c r="H15" s="7" t="s">
        <v>23</v>
      </c>
      <c r="I15" s="8">
        <v>43058.4</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0</v>
      </c>
    </row>
    <row r="19" spans="1:9" ht="12.75">
      <c r="A19" s="39" t="s">
        <v>29</v>
      </c>
      <c r="B19" s="6">
        <v>0</v>
      </c>
      <c r="C19" s="6">
        <v>0</v>
      </c>
      <c r="D19" s="6">
        <v>0</v>
      </c>
      <c r="E19" s="6">
        <v>0</v>
      </c>
      <c r="F19" s="6">
        <f t="shared" si="0"/>
        <v>0</v>
      </c>
      <c r="H19" s="7" t="s">
        <v>30</v>
      </c>
      <c r="I19" s="8">
        <v>0</v>
      </c>
    </row>
    <row r="20" spans="1:9" ht="12.75">
      <c r="A20" s="39" t="s">
        <v>31</v>
      </c>
      <c r="B20" s="6">
        <v>0</v>
      </c>
      <c r="C20" s="6">
        <v>0</v>
      </c>
      <c r="D20" s="6">
        <v>0</v>
      </c>
      <c r="E20" s="6">
        <v>0</v>
      </c>
      <c r="F20" s="6">
        <f t="shared" si="0"/>
        <v>0</v>
      </c>
      <c r="H20" s="7" t="s">
        <v>32</v>
      </c>
      <c r="I20" s="8" t="s">
        <v>0</v>
      </c>
    </row>
    <row r="21" spans="1:9" ht="12.75">
      <c r="A21" s="39" t="s">
        <v>33</v>
      </c>
      <c r="B21" s="6">
        <v>38.04453125</v>
      </c>
      <c r="C21" s="6">
        <v>0</v>
      </c>
      <c r="D21" s="6">
        <v>0</v>
      </c>
      <c r="E21" s="6">
        <v>0</v>
      </c>
      <c r="F21" s="6">
        <f t="shared" si="0"/>
        <v>38.04453125</v>
      </c>
      <c r="H21" s="7" t="s">
        <v>34</v>
      </c>
      <c r="I21" s="8">
        <v>0</v>
      </c>
    </row>
    <row r="22" spans="1:9" ht="12.75">
      <c r="A22" s="39" t="s">
        <v>35</v>
      </c>
      <c r="B22" s="6">
        <v>0</v>
      </c>
      <c r="C22" s="6">
        <v>0</v>
      </c>
      <c r="D22" s="6">
        <v>0</v>
      </c>
      <c r="E22" s="6">
        <v>0</v>
      </c>
      <c r="F22" s="6">
        <f aca="true" t="shared" si="1" ref="F22:F37">SUM(B22:E22)</f>
        <v>0</v>
      </c>
      <c r="H22" s="7" t="s">
        <v>36</v>
      </c>
      <c r="I22" s="8" t="s">
        <v>0</v>
      </c>
    </row>
    <row r="23" spans="1:9" ht="12.75">
      <c r="A23" s="39" t="s">
        <v>37</v>
      </c>
      <c r="B23" s="6">
        <v>0</v>
      </c>
      <c r="C23" s="6">
        <v>0</v>
      </c>
      <c r="D23" s="6">
        <v>0</v>
      </c>
      <c r="E23" s="6">
        <v>0</v>
      </c>
      <c r="F23" s="6">
        <f t="shared" si="1"/>
        <v>0</v>
      </c>
      <c r="H23" s="7" t="s">
        <v>38</v>
      </c>
      <c r="I23" s="8">
        <v>0</v>
      </c>
    </row>
    <row r="24" spans="1:6" ht="12.75">
      <c r="A24" s="39" t="s">
        <v>39</v>
      </c>
      <c r="B24" s="6">
        <v>368.43125</v>
      </c>
      <c r="C24" s="6">
        <v>0</v>
      </c>
      <c r="D24" s="6">
        <v>0</v>
      </c>
      <c r="E24" s="6">
        <v>0</v>
      </c>
      <c r="F24" s="6">
        <f t="shared" si="1"/>
        <v>368.43125</v>
      </c>
    </row>
    <row r="25" spans="1:9" ht="12.75">
      <c r="A25" s="39" t="s">
        <v>40</v>
      </c>
      <c r="B25" s="6">
        <v>0</v>
      </c>
      <c r="C25" s="6">
        <v>0</v>
      </c>
      <c r="D25" s="6">
        <v>0</v>
      </c>
      <c r="E25" s="6">
        <v>0</v>
      </c>
      <c r="F25" s="6">
        <f t="shared" si="1"/>
        <v>0</v>
      </c>
      <c r="H25" s="7" t="s">
        <v>41</v>
      </c>
      <c r="I25" s="8">
        <f>SUM(I10:I15)-SUM(I18:I23)</f>
        <v>43058.4</v>
      </c>
    </row>
    <row r="26" spans="1:9" ht="12.75">
      <c r="A26" s="39" t="s">
        <v>42</v>
      </c>
      <c r="B26" s="6">
        <v>0</v>
      </c>
      <c r="C26" s="6">
        <v>0</v>
      </c>
      <c r="D26" s="6">
        <v>0</v>
      </c>
      <c r="E26" s="6">
        <v>0</v>
      </c>
      <c r="F26" s="6">
        <f t="shared" si="1"/>
        <v>0</v>
      </c>
      <c r="H26" s="7" t="s">
        <v>43</v>
      </c>
      <c r="I26" s="8">
        <f>+F60</f>
        <v>43058.4</v>
      </c>
    </row>
    <row r="27" spans="1:6" ht="12.75">
      <c r="A27" s="39" t="s">
        <v>44</v>
      </c>
      <c r="B27" s="6">
        <v>0</v>
      </c>
      <c r="C27" s="6">
        <v>0</v>
      </c>
      <c r="D27" s="6">
        <v>0</v>
      </c>
      <c r="E27" s="6">
        <v>0</v>
      </c>
      <c r="F27" s="6">
        <f t="shared" si="1"/>
        <v>0</v>
      </c>
    </row>
    <row r="28" spans="1:6" ht="12.75">
      <c r="A28" s="39" t="s">
        <v>45</v>
      </c>
      <c r="B28" s="6">
        <v>0</v>
      </c>
      <c r="C28" s="6">
        <v>0</v>
      </c>
      <c r="D28" s="6">
        <v>0</v>
      </c>
      <c r="E28" s="6">
        <v>0</v>
      </c>
      <c r="F28" s="6">
        <f t="shared" si="1"/>
        <v>0</v>
      </c>
    </row>
    <row r="29" spans="1:6" ht="12.75">
      <c r="A29" s="39" t="s">
        <v>46</v>
      </c>
      <c r="B29" s="6">
        <v>0</v>
      </c>
      <c r="C29" s="6">
        <v>0</v>
      </c>
      <c r="D29" s="6">
        <v>0</v>
      </c>
      <c r="E29" s="6">
        <v>0</v>
      </c>
      <c r="F29" s="6">
        <f t="shared" si="1"/>
        <v>0</v>
      </c>
    </row>
    <row r="30" spans="1:6" ht="12.75">
      <c r="A30" s="39" t="s">
        <v>47</v>
      </c>
      <c r="B30" s="6">
        <v>0</v>
      </c>
      <c r="C30" s="6">
        <v>0</v>
      </c>
      <c r="D30" s="6">
        <v>0</v>
      </c>
      <c r="E30" s="6">
        <v>0</v>
      </c>
      <c r="F30" s="6">
        <f t="shared" si="1"/>
        <v>0</v>
      </c>
    </row>
    <row r="31" spans="1:6" ht="12.75">
      <c r="A31" s="39" t="s">
        <v>48</v>
      </c>
      <c r="B31" s="6">
        <v>3178.0965057112676</v>
      </c>
      <c r="C31" s="6">
        <v>0</v>
      </c>
      <c r="D31" s="6">
        <v>0</v>
      </c>
      <c r="E31" s="6">
        <v>29057.63552553873</v>
      </c>
      <c r="F31" s="6">
        <f t="shared" si="1"/>
        <v>32235.732031249998</v>
      </c>
    </row>
    <row r="32" spans="1:6" ht="12.75">
      <c r="A32" s="39" t="s">
        <v>49</v>
      </c>
      <c r="B32" s="6">
        <v>0</v>
      </c>
      <c r="C32" s="6">
        <v>0</v>
      </c>
      <c r="D32" s="6">
        <v>0</v>
      </c>
      <c r="E32" s="6">
        <v>0</v>
      </c>
      <c r="F32" s="6">
        <f t="shared" si="1"/>
        <v>0</v>
      </c>
    </row>
    <row r="33" spans="1:6" ht="12.75">
      <c r="A33" s="39" t="s">
        <v>50</v>
      </c>
      <c r="B33" s="6">
        <v>0</v>
      </c>
      <c r="C33" s="6">
        <v>0</v>
      </c>
      <c r="D33" s="6">
        <v>0</v>
      </c>
      <c r="E33" s="6">
        <v>0</v>
      </c>
      <c r="F33" s="6">
        <f t="shared" si="1"/>
        <v>0</v>
      </c>
    </row>
    <row r="34" spans="1:6" ht="12.75">
      <c r="A34" s="39" t="s">
        <v>51</v>
      </c>
      <c r="B34" s="6">
        <v>0</v>
      </c>
      <c r="C34" s="6">
        <v>0</v>
      </c>
      <c r="D34" s="6">
        <v>0</v>
      </c>
      <c r="E34" s="6">
        <v>0</v>
      </c>
      <c r="F34" s="6">
        <f t="shared" si="1"/>
        <v>0</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0</v>
      </c>
      <c r="C37" s="6">
        <v>0</v>
      </c>
      <c r="D37" s="6">
        <v>0</v>
      </c>
      <c r="E37" s="6">
        <v>0</v>
      </c>
      <c r="F37" s="6">
        <f t="shared" si="1"/>
        <v>0</v>
      </c>
    </row>
    <row r="38" spans="1:6" ht="12.75">
      <c r="A38" s="39" t="s">
        <v>55</v>
      </c>
      <c r="B38" s="6">
        <v>0</v>
      </c>
      <c r="C38" s="6">
        <v>0</v>
      </c>
      <c r="D38" s="6">
        <v>0</v>
      </c>
      <c r="E38" s="6">
        <v>0</v>
      </c>
      <c r="F38" s="6">
        <f aca="true" t="shared" si="2" ref="F38:F53">SUM(B38:E38)</f>
        <v>0</v>
      </c>
    </row>
    <row r="39" spans="1:6" ht="12.75">
      <c r="A39" s="39" t="s">
        <v>56</v>
      </c>
      <c r="B39" s="6">
        <v>0</v>
      </c>
      <c r="C39" s="6">
        <v>0</v>
      </c>
      <c r="D39" s="6">
        <v>0</v>
      </c>
      <c r="E39" s="6">
        <v>0</v>
      </c>
      <c r="F39" s="6">
        <f t="shared" si="2"/>
        <v>0</v>
      </c>
    </row>
    <row r="40" spans="1:6" ht="12.75">
      <c r="A40" s="39" t="s">
        <v>57</v>
      </c>
      <c r="B40" s="6">
        <v>0</v>
      </c>
      <c r="C40" s="6">
        <v>0</v>
      </c>
      <c r="D40" s="6">
        <v>0</v>
      </c>
      <c r="E40" s="6">
        <v>0</v>
      </c>
      <c r="F40" s="6">
        <f t="shared" si="2"/>
        <v>0</v>
      </c>
    </row>
    <row r="41" spans="1:6" ht="12.75">
      <c r="A41" s="39" t="s">
        <v>58</v>
      </c>
      <c r="B41" s="6">
        <v>961.125</v>
      </c>
      <c r="C41" s="6">
        <v>0</v>
      </c>
      <c r="D41" s="6">
        <v>0</v>
      </c>
      <c r="E41" s="6">
        <v>0</v>
      </c>
      <c r="F41" s="6">
        <f t="shared" si="2"/>
        <v>961.125</v>
      </c>
    </row>
    <row r="42" spans="1:6" ht="12.75">
      <c r="A42" s="39" t="s">
        <v>59</v>
      </c>
      <c r="B42" s="6">
        <v>6583.706250000001</v>
      </c>
      <c r="C42" s="6">
        <v>0</v>
      </c>
      <c r="D42" s="6">
        <v>0</v>
      </c>
      <c r="E42" s="6">
        <v>0</v>
      </c>
      <c r="F42" s="6">
        <f t="shared" si="2"/>
        <v>6583.706250000001</v>
      </c>
    </row>
    <row r="43" spans="1:6" ht="12.75">
      <c r="A43" s="39" t="s">
        <v>60</v>
      </c>
      <c r="B43" s="6">
        <v>0</v>
      </c>
      <c r="C43" s="6">
        <v>0</v>
      </c>
      <c r="D43" s="6">
        <v>0</v>
      </c>
      <c r="E43" s="6">
        <v>0</v>
      </c>
      <c r="F43" s="6">
        <f t="shared" si="2"/>
        <v>0</v>
      </c>
    </row>
    <row r="44" spans="1:6" ht="12.75">
      <c r="A44" s="39" t="s">
        <v>61</v>
      </c>
      <c r="B44" s="6">
        <v>0</v>
      </c>
      <c r="C44" s="6">
        <v>0</v>
      </c>
      <c r="D44" s="6">
        <v>0</v>
      </c>
      <c r="E44" s="6">
        <v>0</v>
      </c>
      <c r="F44" s="6">
        <f t="shared" si="2"/>
        <v>0</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0</v>
      </c>
      <c r="C47" s="6">
        <v>0</v>
      </c>
      <c r="D47" s="6">
        <v>0</v>
      </c>
      <c r="E47" s="6">
        <v>0</v>
      </c>
      <c r="F47" s="6">
        <f t="shared" si="2"/>
        <v>0</v>
      </c>
    </row>
    <row r="48" spans="1:6" ht="12.75">
      <c r="A48" s="39" t="s">
        <v>65</v>
      </c>
      <c r="B48" s="6">
        <v>0</v>
      </c>
      <c r="C48" s="6">
        <v>0</v>
      </c>
      <c r="D48" s="6">
        <v>0</v>
      </c>
      <c r="E48" s="6">
        <v>0</v>
      </c>
      <c r="F48" s="6">
        <f t="shared" si="2"/>
        <v>0</v>
      </c>
    </row>
    <row r="49" spans="1:6" ht="12.75">
      <c r="A49" s="39" t="s">
        <v>66</v>
      </c>
      <c r="B49" s="6">
        <v>0</v>
      </c>
      <c r="C49" s="6">
        <v>0</v>
      </c>
      <c r="D49" s="6">
        <v>0</v>
      </c>
      <c r="E49" s="6">
        <v>0</v>
      </c>
      <c r="F49" s="6">
        <f t="shared" si="2"/>
        <v>0</v>
      </c>
    </row>
    <row r="50" spans="1:6" ht="12.75">
      <c r="A50" s="39" t="s">
        <v>67</v>
      </c>
      <c r="B50" s="6">
        <v>0</v>
      </c>
      <c r="C50" s="6">
        <v>0</v>
      </c>
      <c r="D50" s="6">
        <v>0</v>
      </c>
      <c r="E50" s="6">
        <v>0</v>
      </c>
      <c r="F50" s="6">
        <f t="shared" si="2"/>
        <v>0</v>
      </c>
    </row>
    <row r="51" spans="1:6" ht="12.75">
      <c r="A51" s="39" t="s">
        <v>68</v>
      </c>
      <c r="B51" s="6">
        <v>1677.686574394112</v>
      </c>
      <c r="C51" s="6">
        <v>210.5235818558881</v>
      </c>
      <c r="D51" s="6">
        <v>0</v>
      </c>
      <c r="E51" s="6">
        <v>0</v>
      </c>
      <c r="F51" s="6">
        <f t="shared" si="2"/>
        <v>1888.2101562500002</v>
      </c>
    </row>
    <row r="52" spans="1:6" ht="12.75">
      <c r="A52" s="39" t="s">
        <v>69</v>
      </c>
      <c r="B52" s="6">
        <v>0</v>
      </c>
      <c r="C52" s="6">
        <v>0</v>
      </c>
      <c r="D52" s="6">
        <v>0</v>
      </c>
      <c r="E52" s="6">
        <v>0</v>
      </c>
      <c r="F52" s="6">
        <f t="shared" si="2"/>
        <v>0</v>
      </c>
    </row>
    <row r="53" spans="1:6" ht="12.75">
      <c r="A53" s="39" t="s">
        <v>70</v>
      </c>
      <c r="B53" s="6">
        <v>0</v>
      </c>
      <c r="C53" s="6">
        <v>0</v>
      </c>
      <c r="D53" s="6">
        <v>0</v>
      </c>
      <c r="E53" s="6">
        <v>0</v>
      </c>
      <c r="F53" s="6">
        <f t="shared" si="2"/>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13790.240892605381</v>
      </c>
      <c r="C60" s="6">
        <f>SUM(C6:C58)</f>
        <v>210.5235818558881</v>
      </c>
      <c r="D60" s="6">
        <f>SUM(D6:D58)</f>
        <v>0</v>
      </c>
      <c r="E60" s="6">
        <f>SUM(E6:E58)</f>
        <v>29057.63552553873</v>
      </c>
      <c r="F60" s="6">
        <f>SUM(F6:F58)</f>
        <v>43058.4</v>
      </c>
    </row>
    <row r="61" spans="1:9" ht="13.5" thickBot="1">
      <c r="A61" s="39"/>
      <c r="B61" s="9"/>
      <c r="C61" s="9"/>
      <c r="D61" s="9"/>
      <c r="E61" s="9"/>
      <c r="F61" s="9"/>
      <c r="G61" s="10"/>
      <c r="H61" s="10"/>
      <c r="I61" s="9"/>
    </row>
    <row r="62" ht="12.75">
      <c r="I62" s="6"/>
    </row>
    <row r="63" ht="12.75">
      <c r="I63" s="6"/>
    </row>
    <row r="64" ht="12.75">
      <c r="I64" s="6"/>
    </row>
    <row r="65" ht="12.75">
      <c r="I65" s="6"/>
    </row>
    <row r="66" ht="12.75">
      <c r="I66"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Italic"United Republic Life Insurance Company&amp;R&amp;"Geneva,Bold"UNAUDITED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7.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bestFit="1" customWidth="1"/>
    <col min="2" max="2" width="5.625" style="7" bestFit="1" customWidth="1"/>
    <col min="3" max="3" width="11.625" style="7" bestFit="1" customWidth="1"/>
    <col min="4" max="4" width="11.00390625" style="7" bestFit="1"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s="130" t="s">
        <v>100</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0</v>
      </c>
      <c r="E6" s="6">
        <v>0</v>
      </c>
      <c r="F6" s="6">
        <f aca="true" t="shared" si="0" ref="F6:F21">SUM(B6:E6)</f>
        <v>0</v>
      </c>
      <c r="H6" s="7" t="s">
        <v>8</v>
      </c>
      <c r="I6" s="8" t="s">
        <v>0</v>
      </c>
    </row>
    <row r="7" spans="1:6" ht="12" customHeight="1">
      <c r="A7" s="39" t="s">
        <v>9</v>
      </c>
      <c r="B7" s="6">
        <v>0</v>
      </c>
      <c r="C7" s="6">
        <v>0</v>
      </c>
      <c r="D7" s="6">
        <v>20327.693486094915</v>
      </c>
      <c r="E7" s="6">
        <v>0</v>
      </c>
      <c r="F7" s="6">
        <f t="shared" si="0"/>
        <v>20327.693486094915</v>
      </c>
    </row>
    <row r="8" spans="1:9" ht="12.75">
      <c r="A8" s="39" t="s">
        <v>10</v>
      </c>
      <c r="B8" s="6">
        <v>0</v>
      </c>
      <c r="C8" s="6">
        <v>0</v>
      </c>
      <c r="D8" s="6">
        <v>120027.68885114287</v>
      </c>
      <c r="E8" s="6">
        <v>0</v>
      </c>
      <c r="F8" s="6">
        <f t="shared" si="0"/>
        <v>120027.68885114287</v>
      </c>
      <c r="H8" s="7" t="s">
        <v>0</v>
      </c>
      <c r="I8" s="8" t="s">
        <v>0</v>
      </c>
    </row>
    <row r="9" spans="1:9" ht="12.75">
      <c r="A9" s="39" t="s">
        <v>11</v>
      </c>
      <c r="B9" s="6">
        <v>0</v>
      </c>
      <c r="C9" s="6">
        <v>0</v>
      </c>
      <c r="D9" s="6">
        <v>10918.293994442583</v>
      </c>
      <c r="E9" s="6">
        <v>0</v>
      </c>
      <c r="F9" s="6">
        <f t="shared" si="0"/>
        <v>10918.293994442583</v>
      </c>
      <c r="H9" s="7" t="s">
        <v>0</v>
      </c>
      <c r="I9" s="8" t="s">
        <v>0</v>
      </c>
    </row>
    <row r="10" spans="1:9" ht="12.75">
      <c r="A10" s="39" t="s">
        <v>12</v>
      </c>
      <c r="B10" s="6">
        <v>0</v>
      </c>
      <c r="C10" s="6">
        <v>0</v>
      </c>
      <c r="D10" s="6">
        <v>143898.65523440082</v>
      </c>
      <c r="E10" s="6">
        <v>0</v>
      </c>
      <c r="F10" s="6">
        <f t="shared" si="0"/>
        <v>143898.65523440082</v>
      </c>
      <c r="H10" s="7" t="s">
        <v>13</v>
      </c>
      <c r="I10" s="8">
        <v>5238000</v>
      </c>
    </row>
    <row r="11" spans="1:6" ht="12.75">
      <c r="A11" s="39" t="s">
        <v>15</v>
      </c>
      <c r="B11" s="6">
        <v>0</v>
      </c>
      <c r="C11" s="6">
        <v>0</v>
      </c>
      <c r="D11" s="6">
        <v>378208.46815970785</v>
      </c>
      <c r="E11" s="6">
        <v>0</v>
      </c>
      <c r="F11" s="6">
        <f t="shared" si="0"/>
        <v>378208.46815970785</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-268543.973</v>
      </c>
    </row>
    <row r="14" spans="1:9" ht="12.75">
      <c r="A14" s="39" t="s">
        <v>20</v>
      </c>
      <c r="B14" s="6">
        <v>0</v>
      </c>
      <c r="C14" s="6">
        <v>0</v>
      </c>
      <c r="D14" s="6">
        <v>0</v>
      </c>
      <c r="E14" s="6">
        <v>0</v>
      </c>
      <c r="F14" s="6">
        <f t="shared" si="0"/>
        <v>0</v>
      </c>
      <c r="H14" s="7" t="s">
        <v>21</v>
      </c>
      <c r="I14" s="8">
        <v>0</v>
      </c>
    </row>
    <row r="15" spans="1:9" ht="12.75">
      <c r="A15" s="39" t="s">
        <v>22</v>
      </c>
      <c r="B15" s="6">
        <v>0</v>
      </c>
      <c r="C15" s="6">
        <v>0</v>
      </c>
      <c r="D15" s="6">
        <v>0</v>
      </c>
      <c r="E15" s="6">
        <v>0</v>
      </c>
      <c r="F15" s="6">
        <f t="shared" si="0"/>
        <v>0</v>
      </c>
      <c r="H15" s="7" t="s">
        <v>23</v>
      </c>
      <c r="I15" s="8">
        <v>734987.2980000001</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0</v>
      </c>
      <c r="C18" s="6">
        <v>0</v>
      </c>
      <c r="D18" s="6">
        <v>165451.81675498435</v>
      </c>
      <c r="E18" s="6">
        <v>0</v>
      </c>
      <c r="F18" s="6">
        <f t="shared" si="0"/>
        <v>165451.81675498435</v>
      </c>
      <c r="H18" s="7" t="s">
        <v>28</v>
      </c>
      <c r="I18" s="8">
        <v>0</v>
      </c>
    </row>
    <row r="19" spans="1:9" ht="12.75">
      <c r="A19" s="39" t="s">
        <v>29</v>
      </c>
      <c r="B19" s="6">
        <v>0</v>
      </c>
      <c r="C19" s="6">
        <v>0</v>
      </c>
      <c r="D19" s="6">
        <v>21042.81269956222</v>
      </c>
      <c r="E19" s="6">
        <v>0</v>
      </c>
      <c r="F19" s="6">
        <f t="shared" si="0"/>
        <v>21042.81269956222</v>
      </c>
      <c r="H19" s="7" t="s">
        <v>30</v>
      </c>
      <c r="I19" s="8">
        <v>-90015</v>
      </c>
    </row>
    <row r="20" spans="1:9" ht="12.75">
      <c r="A20" s="39" t="s">
        <v>31</v>
      </c>
      <c r="B20" s="6">
        <v>0</v>
      </c>
      <c r="C20" s="6">
        <v>0</v>
      </c>
      <c r="D20" s="6">
        <v>0</v>
      </c>
      <c r="E20" s="6">
        <v>0</v>
      </c>
      <c r="F20" s="6">
        <f t="shared" si="0"/>
        <v>0</v>
      </c>
      <c r="H20" s="7" t="s">
        <v>32</v>
      </c>
      <c r="I20" s="8" t="s">
        <v>0</v>
      </c>
    </row>
    <row r="21" spans="1:9" ht="12.75">
      <c r="A21" s="39" t="s">
        <v>33</v>
      </c>
      <c r="B21" s="6">
        <v>0</v>
      </c>
      <c r="C21" s="6">
        <v>0</v>
      </c>
      <c r="D21" s="6">
        <v>686289.250583146</v>
      </c>
      <c r="E21" s="6">
        <v>0</v>
      </c>
      <c r="F21" s="6">
        <f t="shared" si="0"/>
        <v>686289.250583146</v>
      </c>
      <c r="H21" s="7" t="s">
        <v>34</v>
      </c>
      <c r="I21" s="8">
        <v>0</v>
      </c>
    </row>
    <row r="22" spans="1:9" ht="12.75">
      <c r="A22" s="39" t="s">
        <v>35</v>
      </c>
      <c r="B22" s="6">
        <v>0</v>
      </c>
      <c r="C22" s="6">
        <v>0</v>
      </c>
      <c r="D22" s="6">
        <v>0</v>
      </c>
      <c r="E22" s="6">
        <v>0</v>
      </c>
      <c r="F22" s="6">
        <f aca="true" t="shared" si="1" ref="F22:F37">SUM(B22:E22)</f>
        <v>0</v>
      </c>
      <c r="H22" s="7" t="s">
        <v>36</v>
      </c>
      <c r="I22" s="8" t="s">
        <v>0</v>
      </c>
    </row>
    <row r="23" spans="1:9" ht="12.75">
      <c r="A23" s="39" t="s">
        <v>37</v>
      </c>
      <c r="B23" s="6">
        <v>0</v>
      </c>
      <c r="C23" s="6">
        <v>0</v>
      </c>
      <c r="D23" s="6">
        <v>0</v>
      </c>
      <c r="E23" s="6">
        <v>0</v>
      </c>
      <c r="F23" s="6">
        <f t="shared" si="1"/>
        <v>0</v>
      </c>
      <c r="H23" s="7" t="s">
        <v>38</v>
      </c>
      <c r="I23" s="8">
        <v>0</v>
      </c>
    </row>
    <row r="24" spans="1:6" ht="12.75">
      <c r="A24" s="39" t="s">
        <v>39</v>
      </c>
      <c r="B24" s="6">
        <v>0</v>
      </c>
      <c r="C24" s="6">
        <v>0</v>
      </c>
      <c r="D24" s="6">
        <v>0</v>
      </c>
      <c r="E24" s="6">
        <v>0</v>
      </c>
      <c r="F24" s="6">
        <f t="shared" si="1"/>
        <v>0</v>
      </c>
    </row>
    <row r="25" spans="1:9" ht="12.75">
      <c r="A25" s="39" t="s">
        <v>40</v>
      </c>
      <c r="B25" s="6">
        <v>0</v>
      </c>
      <c r="C25" s="6">
        <v>0</v>
      </c>
      <c r="D25" s="6">
        <v>0</v>
      </c>
      <c r="E25" s="6">
        <v>0</v>
      </c>
      <c r="F25" s="6">
        <f t="shared" si="1"/>
        <v>0</v>
      </c>
      <c r="H25" s="7" t="s">
        <v>41</v>
      </c>
      <c r="I25" s="8">
        <f>SUM(I10:I15)-SUM(I18:I23)</f>
        <v>5794458.325</v>
      </c>
    </row>
    <row r="26" spans="1:9" ht="12.75">
      <c r="A26" s="39" t="s">
        <v>42</v>
      </c>
      <c r="B26" s="6">
        <v>0</v>
      </c>
      <c r="C26" s="6">
        <v>0</v>
      </c>
      <c r="D26" s="6">
        <v>0</v>
      </c>
      <c r="E26" s="6">
        <v>0</v>
      </c>
      <c r="F26" s="6">
        <f t="shared" si="1"/>
        <v>0</v>
      </c>
      <c r="H26" s="7" t="s">
        <v>43</v>
      </c>
      <c r="I26" s="8">
        <f>+F60</f>
        <v>5794458.325</v>
      </c>
    </row>
    <row r="27" spans="1:6" ht="12.75">
      <c r="A27" s="39" t="s">
        <v>44</v>
      </c>
      <c r="B27" s="6">
        <v>0</v>
      </c>
      <c r="C27" s="6">
        <v>0</v>
      </c>
      <c r="D27" s="6">
        <v>0</v>
      </c>
      <c r="E27" s="6">
        <v>0</v>
      </c>
      <c r="F27" s="6">
        <f t="shared" si="1"/>
        <v>0</v>
      </c>
    </row>
    <row r="28" spans="1:6" ht="12.75">
      <c r="A28" s="39" t="s">
        <v>45</v>
      </c>
      <c r="B28" s="6">
        <v>0</v>
      </c>
      <c r="C28" s="6">
        <v>0</v>
      </c>
      <c r="D28" s="6">
        <v>0</v>
      </c>
      <c r="E28" s="6">
        <v>0</v>
      </c>
      <c r="F28" s="6">
        <f t="shared" si="1"/>
        <v>0</v>
      </c>
    </row>
    <row r="29" spans="1:6" ht="12.75">
      <c r="A29" s="39" t="s">
        <v>46</v>
      </c>
      <c r="B29" s="6">
        <v>0</v>
      </c>
      <c r="C29" s="6">
        <v>0</v>
      </c>
      <c r="D29" s="6">
        <v>0</v>
      </c>
      <c r="E29" s="6">
        <v>0</v>
      </c>
      <c r="F29" s="6">
        <f t="shared" si="1"/>
        <v>0</v>
      </c>
    </row>
    <row r="30" spans="1:6" ht="12.75">
      <c r="A30" s="39" t="s">
        <v>47</v>
      </c>
      <c r="B30" s="6">
        <v>0</v>
      </c>
      <c r="C30" s="6">
        <v>0</v>
      </c>
      <c r="D30" s="6">
        <v>0</v>
      </c>
      <c r="E30" s="6">
        <v>0</v>
      </c>
      <c r="F30" s="6">
        <f t="shared" si="1"/>
        <v>0</v>
      </c>
    </row>
    <row r="31" spans="1:6" ht="12.75">
      <c r="A31" s="39" t="s">
        <v>48</v>
      </c>
      <c r="B31" s="6">
        <v>0</v>
      </c>
      <c r="C31" s="6">
        <v>0</v>
      </c>
      <c r="D31" s="6">
        <v>196764.31136299056</v>
      </c>
      <c r="E31" s="6">
        <v>0</v>
      </c>
      <c r="F31" s="6">
        <f t="shared" si="1"/>
        <v>196764.31136299056</v>
      </c>
    </row>
    <row r="32" spans="1:6" ht="12.75">
      <c r="A32" s="39" t="s">
        <v>49</v>
      </c>
      <c r="B32" s="6">
        <v>0</v>
      </c>
      <c r="C32" s="6">
        <v>0</v>
      </c>
      <c r="D32" s="6">
        <v>50194.6854060028</v>
      </c>
      <c r="E32" s="6">
        <v>0</v>
      </c>
      <c r="F32" s="6">
        <f t="shared" si="1"/>
        <v>50194.6854060028</v>
      </c>
    </row>
    <row r="33" spans="1:6" ht="12.75">
      <c r="A33" s="39" t="s">
        <v>50</v>
      </c>
      <c r="B33" s="6">
        <v>0</v>
      </c>
      <c r="C33" s="6">
        <v>0</v>
      </c>
      <c r="D33" s="6">
        <v>230604.1329293037</v>
      </c>
      <c r="E33" s="6">
        <v>0</v>
      </c>
      <c r="F33" s="6">
        <f t="shared" si="1"/>
        <v>230604.1329293037</v>
      </c>
    </row>
    <row r="34" spans="1:6" ht="12.75">
      <c r="A34" s="39" t="s">
        <v>51</v>
      </c>
      <c r="B34" s="6">
        <v>0</v>
      </c>
      <c r="C34" s="6">
        <v>0</v>
      </c>
      <c r="D34" s="6">
        <v>81055.47292480258</v>
      </c>
      <c r="E34" s="6">
        <v>0</v>
      </c>
      <c r="F34" s="6">
        <f t="shared" si="1"/>
        <v>81055.47292480258</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0</v>
      </c>
      <c r="C37" s="6">
        <v>0</v>
      </c>
      <c r="D37" s="6">
        <v>24414.87806137314</v>
      </c>
      <c r="E37" s="6">
        <v>0</v>
      </c>
      <c r="F37" s="6">
        <f t="shared" si="1"/>
        <v>24414.87806137314</v>
      </c>
    </row>
    <row r="38" spans="1:6" ht="12.75">
      <c r="A38" s="39" t="s">
        <v>55</v>
      </c>
      <c r="B38" s="6">
        <v>0</v>
      </c>
      <c r="C38" s="6">
        <v>0</v>
      </c>
      <c r="D38" s="6">
        <v>0</v>
      </c>
      <c r="E38" s="6">
        <v>0</v>
      </c>
      <c r="F38" s="6">
        <f aca="true" t="shared" si="2" ref="F38:F53">SUM(B38:E38)</f>
        <v>0</v>
      </c>
    </row>
    <row r="39" spans="1:6" ht="12.75">
      <c r="A39" s="39" t="s">
        <v>56</v>
      </c>
      <c r="B39" s="6">
        <v>0</v>
      </c>
      <c r="C39" s="6">
        <v>0</v>
      </c>
      <c r="D39" s="6">
        <v>0</v>
      </c>
      <c r="E39" s="6">
        <v>0</v>
      </c>
      <c r="F39" s="6">
        <f t="shared" si="2"/>
        <v>0</v>
      </c>
    </row>
    <row r="40" spans="1:6" ht="12.75">
      <c r="A40" s="39" t="s">
        <v>57</v>
      </c>
      <c r="B40" s="6">
        <v>0</v>
      </c>
      <c r="C40" s="6">
        <v>0</v>
      </c>
      <c r="D40" s="6">
        <v>8134.050002881749</v>
      </c>
      <c r="E40" s="6">
        <v>0</v>
      </c>
      <c r="F40" s="6">
        <f t="shared" si="2"/>
        <v>8134.050002881749</v>
      </c>
    </row>
    <row r="41" spans="1:6" ht="12.75">
      <c r="A41" s="39" t="s">
        <v>58</v>
      </c>
      <c r="B41" s="6">
        <v>0</v>
      </c>
      <c r="C41" s="6">
        <v>0</v>
      </c>
      <c r="D41" s="6">
        <v>7405.027751781105</v>
      </c>
      <c r="E41" s="6">
        <v>0</v>
      </c>
      <c r="F41" s="6">
        <f t="shared" si="2"/>
        <v>7405.027751781105</v>
      </c>
    </row>
    <row r="42" spans="1:6" ht="12.75">
      <c r="A42" s="39" t="s">
        <v>59</v>
      </c>
      <c r="B42" s="6">
        <v>0</v>
      </c>
      <c r="C42" s="6">
        <v>0</v>
      </c>
      <c r="D42" s="6">
        <v>3752.7617221809624</v>
      </c>
      <c r="E42" s="6">
        <v>0</v>
      </c>
      <c r="F42" s="6">
        <f t="shared" si="2"/>
        <v>3752.7617221809624</v>
      </c>
    </row>
    <row r="43" spans="1:6" ht="12.75">
      <c r="A43" s="39" t="s">
        <v>60</v>
      </c>
      <c r="B43" s="6">
        <v>0</v>
      </c>
      <c r="C43" s="6">
        <v>0</v>
      </c>
      <c r="D43" s="6">
        <v>470042.927687645</v>
      </c>
      <c r="E43" s="6">
        <v>0</v>
      </c>
      <c r="F43" s="6">
        <f t="shared" si="2"/>
        <v>470042.927687645</v>
      </c>
    </row>
    <row r="44" spans="1:6" ht="12.75">
      <c r="A44" s="39" t="s">
        <v>61</v>
      </c>
      <c r="B44" s="6">
        <v>0</v>
      </c>
      <c r="C44" s="6">
        <v>0</v>
      </c>
      <c r="D44" s="6">
        <v>0</v>
      </c>
      <c r="E44" s="6">
        <v>0</v>
      </c>
      <c r="F44" s="6">
        <f t="shared" si="2"/>
        <v>0</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0</v>
      </c>
      <c r="C47" s="6">
        <v>0</v>
      </c>
      <c r="D47" s="6">
        <v>0</v>
      </c>
      <c r="E47" s="6">
        <v>0</v>
      </c>
      <c r="F47" s="6">
        <f t="shared" si="2"/>
        <v>0</v>
      </c>
    </row>
    <row r="48" spans="1:6" ht="12.75">
      <c r="A48" s="39" t="s">
        <v>65</v>
      </c>
      <c r="B48" s="6">
        <v>0</v>
      </c>
      <c r="C48" s="6">
        <v>0</v>
      </c>
      <c r="D48" s="6">
        <v>0</v>
      </c>
      <c r="E48" s="6">
        <v>0</v>
      </c>
      <c r="F48" s="6">
        <f t="shared" si="2"/>
        <v>0</v>
      </c>
    </row>
    <row r="49" spans="1:6" ht="12.75">
      <c r="A49" s="39" t="s">
        <v>66</v>
      </c>
      <c r="B49" s="6">
        <v>0</v>
      </c>
      <c r="C49" s="6">
        <v>0</v>
      </c>
      <c r="D49" s="6">
        <v>0</v>
      </c>
      <c r="E49" s="6">
        <v>0</v>
      </c>
      <c r="F49" s="6">
        <f t="shared" si="2"/>
        <v>0</v>
      </c>
    </row>
    <row r="50" spans="1:6" ht="12.75">
      <c r="A50" s="39" t="s">
        <v>67</v>
      </c>
      <c r="B50" s="6">
        <v>0</v>
      </c>
      <c r="C50" s="6">
        <v>0</v>
      </c>
      <c r="D50" s="6">
        <v>186508.11806080275</v>
      </c>
      <c r="E50" s="6">
        <v>0</v>
      </c>
      <c r="F50" s="6">
        <f t="shared" si="2"/>
        <v>186508.11806080275</v>
      </c>
    </row>
    <row r="51" spans="1:6" ht="12.75">
      <c r="A51" s="39" t="s">
        <v>68</v>
      </c>
      <c r="B51" s="6">
        <v>0</v>
      </c>
      <c r="C51" s="6">
        <v>0</v>
      </c>
      <c r="D51" s="6">
        <v>0</v>
      </c>
      <c r="E51" s="6">
        <v>0</v>
      </c>
      <c r="F51" s="6">
        <f t="shared" si="2"/>
        <v>0</v>
      </c>
    </row>
    <row r="52" spans="1:6" ht="12.75">
      <c r="A52" s="39" t="s">
        <v>69</v>
      </c>
      <c r="B52" s="6">
        <v>0</v>
      </c>
      <c r="C52" s="6">
        <v>0</v>
      </c>
      <c r="D52" s="6">
        <v>0</v>
      </c>
      <c r="E52" s="6">
        <v>0</v>
      </c>
      <c r="F52" s="6">
        <f t="shared" si="2"/>
        <v>0</v>
      </c>
    </row>
    <row r="53" spans="1:6" ht="12.75">
      <c r="A53" s="39" t="s">
        <v>70</v>
      </c>
      <c r="B53" s="6">
        <v>0</v>
      </c>
      <c r="C53" s="6">
        <v>0</v>
      </c>
      <c r="D53" s="6">
        <v>0</v>
      </c>
      <c r="E53" s="6">
        <v>0</v>
      </c>
      <c r="F53" s="6">
        <f t="shared" si="2"/>
        <v>0</v>
      </c>
    </row>
    <row r="54" spans="1:6" ht="12.75">
      <c r="A54" s="39" t="s">
        <v>71</v>
      </c>
      <c r="B54" s="6">
        <v>0</v>
      </c>
      <c r="C54" s="6">
        <v>0</v>
      </c>
      <c r="D54" s="6">
        <v>2966201.73996699</v>
      </c>
      <c r="E54" s="6">
        <v>0</v>
      </c>
      <c r="F54" s="6">
        <f>SUM(B54:E54)</f>
        <v>2966201.73996699</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23215.539359764192</v>
      </c>
      <c r="E57" s="6">
        <v>0</v>
      </c>
      <c r="F57" s="6">
        <f>SUM(B57:E57)</f>
        <v>23215.539359764192</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0</v>
      </c>
      <c r="C60" s="6">
        <f>SUM(C6:C58)</f>
        <v>0</v>
      </c>
      <c r="D60" s="6">
        <f>SUM(D6:D58)</f>
        <v>5794458.325</v>
      </c>
      <c r="E60" s="6">
        <f>SUM(E6:E58)</f>
        <v>0</v>
      </c>
      <c r="F60" s="6">
        <f>SUM(F6:F58)</f>
        <v>5794458.325</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Italic"Universe Life Insurance Company&amp;R&amp;"Geneva,Bold"UNAUDITED
© NOLHGA</oddHeader>
    <oddFooter>&amp;L&amp;B&amp;IFor member company and association use only.  The data utilizes estimates and excludes many costs incurred directly by State Guaranty Associations.  It MAY NOT be utilized in protesting actual assessments made by State Guaranty Associations.</oddFooter>
  </headerFooter>
</worksheet>
</file>

<file path=xl/worksheets/sheet58.xml><?xml version="1.0" encoding="utf-8"?>
<worksheet xmlns="http://schemas.openxmlformats.org/spreadsheetml/2006/main" xmlns:r="http://schemas.openxmlformats.org/officeDocument/2006/relationships">
  <dimension ref="A1:O89"/>
  <sheetViews>
    <sheetView zoomScale="75" zoomScaleNormal="75" workbookViewId="0" topLeftCell="A1">
      <selection activeCell="B18" sqref="B18"/>
    </sheetView>
  </sheetViews>
  <sheetFormatPr defaultColWidth="9.00390625" defaultRowHeight="12.75"/>
  <cols>
    <col min="1" max="1" width="1.75390625" style="0" customWidth="1"/>
    <col min="2" max="2" width="50.50390625" style="7" bestFit="1" customWidth="1"/>
    <col min="3" max="3" width="7.375" style="66" customWidth="1"/>
    <col min="4" max="4" width="8.625" style="24" customWidth="1"/>
    <col min="5" max="5" width="13.625" style="18" customWidth="1"/>
    <col min="6" max="6" width="11.125" style="5" customWidth="1"/>
    <col min="7" max="7" width="11.50390625" style="5" customWidth="1"/>
    <col min="8" max="8" width="16.50390625" style="7" customWidth="1"/>
    <col min="9" max="9" width="16.625" style="7" customWidth="1"/>
    <col min="10" max="10" width="13.375" style="7" customWidth="1"/>
    <col min="11" max="11" width="14.50390625" style="7" bestFit="1" customWidth="1"/>
    <col min="12" max="12" width="16.125" style="7" customWidth="1"/>
    <col min="13" max="13" width="1.75390625" style="7" customWidth="1"/>
    <col min="14" max="14" width="16.00390625" style="6" customWidth="1"/>
    <col min="15" max="15" width="14.00390625" style="6" bestFit="1" customWidth="1"/>
    <col min="16" max="16384" width="10.625" style="7" customWidth="1"/>
  </cols>
  <sheetData>
    <row r="1" spans="2:8" ht="12.75">
      <c r="B1" s="22" t="s">
        <v>310</v>
      </c>
      <c r="C1" s="65"/>
      <c r="D1" s="23"/>
      <c r="E1" s="59"/>
      <c r="F1" s="58"/>
      <c r="H1" s="4" t="s">
        <v>0</v>
      </c>
    </row>
    <row r="2" spans="5:6" ht="12.75">
      <c r="E2" s="5" t="s">
        <v>0</v>
      </c>
      <c r="F2" s="5" t="s">
        <v>0</v>
      </c>
    </row>
    <row r="3" spans="1:15" s="25" customFormat="1" ht="26.25">
      <c r="A3"/>
      <c r="C3" s="67" t="s">
        <v>196</v>
      </c>
      <c r="D3" s="26" t="s">
        <v>197</v>
      </c>
      <c r="E3" s="11" t="s">
        <v>228</v>
      </c>
      <c r="F3" s="11" t="s">
        <v>229</v>
      </c>
      <c r="G3" s="11" t="s">
        <v>230</v>
      </c>
      <c r="H3" s="27" t="s">
        <v>3</v>
      </c>
      <c r="I3" s="28" t="s">
        <v>231</v>
      </c>
      <c r="J3" s="27" t="s">
        <v>5</v>
      </c>
      <c r="K3" s="28" t="s">
        <v>232</v>
      </c>
      <c r="L3" s="28" t="s">
        <v>295</v>
      </c>
      <c r="N3" s="29" t="s">
        <v>251</v>
      </c>
      <c r="O3" s="28" t="s">
        <v>233</v>
      </c>
    </row>
    <row r="4" ht="13.5" thickBot="1">
      <c r="N4" s="30"/>
    </row>
    <row r="5" spans="2:15" ht="12.75">
      <c r="B5" s="31" t="s">
        <v>86</v>
      </c>
      <c r="C5" s="68"/>
      <c r="D5" s="32"/>
      <c r="E5" s="60"/>
      <c r="F5" s="12"/>
      <c r="G5" s="12"/>
      <c r="H5" s="34"/>
      <c r="I5" s="34"/>
      <c r="J5" s="34"/>
      <c r="K5" s="34"/>
      <c r="L5" s="34"/>
      <c r="M5" s="34"/>
      <c r="N5" s="35"/>
      <c r="O5" s="17"/>
    </row>
    <row r="6" spans="2:15" ht="6.75" customHeight="1">
      <c r="B6" s="36"/>
      <c r="C6" s="69"/>
      <c r="D6" s="37"/>
      <c r="E6" s="61"/>
      <c r="F6" s="14"/>
      <c r="G6" s="14"/>
      <c r="H6" s="39"/>
      <c r="I6" s="39"/>
      <c r="J6" s="39"/>
      <c r="K6" s="39"/>
      <c r="L6" s="39"/>
      <c r="M6" s="39"/>
      <c r="N6" s="30"/>
      <c r="O6" s="15"/>
    </row>
    <row r="7" spans="2:15" ht="12.75">
      <c r="B7" s="36" t="s">
        <v>88</v>
      </c>
      <c r="C7" s="69">
        <v>63010</v>
      </c>
      <c r="D7" s="37" t="s">
        <v>200</v>
      </c>
      <c r="E7" s="13">
        <v>31877</v>
      </c>
      <c r="F7" s="13">
        <v>32116</v>
      </c>
      <c r="G7" s="14">
        <v>32753</v>
      </c>
      <c r="H7" s="39">
        <f>+ELIC!B60</f>
        <v>1110162706.2927237</v>
      </c>
      <c r="I7" s="39">
        <f>+ELIC!C60</f>
        <v>1502377679.9549482</v>
      </c>
      <c r="J7" s="39">
        <f>+ELIC!D60</f>
        <v>0</v>
      </c>
      <c r="K7" s="39">
        <f>+ELIC!E60</f>
        <v>32216578.226379078</v>
      </c>
      <c r="L7" s="39">
        <f>SUM(H7:K7)</f>
        <v>2644756964.474051</v>
      </c>
      <c r="M7" s="39"/>
      <c r="N7" s="30">
        <v>2691341925</v>
      </c>
      <c r="O7" s="15">
        <f>+L7-N7</f>
        <v>-46584960.525949</v>
      </c>
    </row>
    <row r="8" spans="2:15" ht="6.75" customHeight="1" thickBot="1">
      <c r="B8" s="36"/>
      <c r="C8" s="69"/>
      <c r="D8" s="37"/>
      <c r="E8" s="13"/>
      <c r="F8" s="14"/>
      <c r="G8" s="14"/>
      <c r="H8" s="39"/>
      <c r="I8" s="39"/>
      <c r="J8" s="39"/>
      <c r="K8" s="39"/>
      <c r="L8" s="39"/>
      <c r="M8" s="39"/>
      <c r="N8" s="30"/>
      <c r="O8" s="15"/>
    </row>
    <row r="9" spans="2:15" ht="13.5" thickBot="1">
      <c r="B9" s="40" t="s">
        <v>93</v>
      </c>
      <c r="C9" s="70"/>
      <c r="D9" s="41"/>
      <c r="E9" s="62"/>
      <c r="F9" s="16"/>
      <c r="G9" s="16"/>
      <c r="H9" s="42">
        <f>SUM(H7)</f>
        <v>1110162706.2927237</v>
      </c>
      <c r="I9" s="42">
        <f>SUM(I7)</f>
        <v>1502377679.9549482</v>
      </c>
      <c r="J9" s="42">
        <f>SUM(J7)</f>
        <v>0</v>
      </c>
      <c r="K9" s="42">
        <f>SUM(K7)</f>
        <v>32216578.226379078</v>
      </c>
      <c r="L9" s="42">
        <f>SUM(L7)</f>
        <v>2644756964.474051</v>
      </c>
      <c r="M9" s="42"/>
      <c r="N9" s="43">
        <f>SUM(N7)</f>
        <v>2691341925</v>
      </c>
      <c r="O9" s="44">
        <f>SUM(O7)</f>
        <v>-46584960.525949</v>
      </c>
    </row>
    <row r="10" ht="13.5" thickBot="1">
      <c r="N10" s="7"/>
    </row>
    <row r="11" spans="2:15" ht="12.75">
      <c r="B11" s="31" t="s">
        <v>94</v>
      </c>
      <c r="C11" s="68"/>
      <c r="D11" s="32"/>
      <c r="E11" s="63"/>
      <c r="F11" s="12"/>
      <c r="G11" s="12"/>
      <c r="H11" s="34"/>
      <c r="I11" s="34"/>
      <c r="J11" s="34"/>
      <c r="K11" s="34"/>
      <c r="L11" s="34"/>
      <c r="M11" s="34"/>
      <c r="N11" s="35"/>
      <c r="O11" s="17"/>
    </row>
    <row r="12" spans="2:15" ht="6.75" customHeight="1">
      <c r="B12" s="36"/>
      <c r="C12" s="69"/>
      <c r="D12" s="37"/>
      <c r="E12" s="13"/>
      <c r="F12" s="14"/>
      <c r="G12" s="14"/>
      <c r="H12" s="39"/>
      <c r="I12" s="39"/>
      <c r="J12" s="39"/>
      <c r="K12" s="39"/>
      <c r="L12" s="39"/>
      <c r="M12" s="39"/>
      <c r="N12" s="30"/>
      <c r="O12" s="15"/>
    </row>
    <row r="13" spans="2:15" ht="12.75">
      <c r="B13" s="36" t="s">
        <v>280</v>
      </c>
      <c r="C13" s="69">
        <v>75914</v>
      </c>
      <c r="D13" s="37" t="s">
        <v>282</v>
      </c>
      <c r="E13" s="13"/>
      <c r="F13" s="13">
        <v>35192</v>
      </c>
      <c r="G13" s="14" t="s">
        <v>289</v>
      </c>
      <c r="H13" s="39">
        <f>+'American Chambers'!B60</f>
        <v>110257.37612991442</v>
      </c>
      <c r="I13" s="39">
        <f>+'American Chambers'!C60</f>
        <v>130215.49762286471</v>
      </c>
      <c r="J13" s="39">
        <f>+'American Chambers'!D60</f>
        <v>27317974.966247216</v>
      </c>
      <c r="K13" s="39">
        <f>+'American Chambers'!E60</f>
        <v>0</v>
      </c>
      <c r="L13" s="39">
        <f aca="true" t="shared" si="0" ref="L13:L19">SUM(H13:K13)</f>
        <v>27558447.839999996</v>
      </c>
      <c r="M13" s="39"/>
      <c r="N13" s="30">
        <v>0</v>
      </c>
      <c r="O13" s="15">
        <f aca="true" t="shared" si="1" ref="O13:O19">+L13-N13</f>
        <v>27558447.839999996</v>
      </c>
    </row>
    <row r="14" spans="2:15" ht="12.75">
      <c r="B14" s="36" t="s">
        <v>281</v>
      </c>
      <c r="C14" s="69">
        <v>61220</v>
      </c>
      <c r="D14" s="37" t="s">
        <v>257</v>
      </c>
      <c r="E14" s="13">
        <v>35199</v>
      </c>
      <c r="F14" s="13">
        <v>35234</v>
      </c>
      <c r="G14" s="14"/>
      <c r="H14" s="39">
        <f>+'Bankers Commercial'!B60</f>
        <v>172440.55520075565</v>
      </c>
      <c r="I14" s="39">
        <f>+'Bankers Commercial'!C60</f>
        <v>0</v>
      </c>
      <c r="J14" s="39">
        <f>+'Bankers Commercial'!D60</f>
        <v>9849390.477799244</v>
      </c>
      <c r="K14" s="39">
        <f>+'Bankers Commercial'!E60</f>
        <v>0</v>
      </c>
      <c r="L14" s="39">
        <f t="shared" si="0"/>
        <v>10021831.033</v>
      </c>
      <c r="M14" s="39"/>
      <c r="N14" s="30">
        <v>0</v>
      </c>
      <c r="O14" s="15">
        <f t="shared" si="1"/>
        <v>10021831.033</v>
      </c>
    </row>
    <row r="15" spans="2:15" ht="12.75">
      <c r="B15" s="36" t="s">
        <v>240</v>
      </c>
      <c r="C15" s="69">
        <v>63266</v>
      </c>
      <c r="D15" s="37" t="s">
        <v>216</v>
      </c>
      <c r="E15" s="13">
        <v>31909</v>
      </c>
      <c r="F15" s="13">
        <v>32414</v>
      </c>
      <c r="G15" s="14">
        <v>32670</v>
      </c>
      <c r="H15" s="7">
        <f>+fbl!B60</f>
        <v>203200.483827575</v>
      </c>
      <c r="I15" s="7">
        <f>+fbl!C60</f>
        <v>2213676.7940138173</v>
      </c>
      <c r="J15" s="7">
        <f>+fbl!D60</f>
        <v>3964.512158607256</v>
      </c>
      <c r="K15" s="7">
        <f>+fbl!E60</f>
        <v>0</v>
      </c>
      <c r="L15" s="39">
        <f t="shared" si="0"/>
        <v>2420841.7899999996</v>
      </c>
      <c r="M15" s="39"/>
      <c r="N15" s="30">
        <v>1266888</v>
      </c>
      <c r="O15" s="15">
        <f t="shared" si="1"/>
        <v>1153953.7899999996</v>
      </c>
    </row>
    <row r="16" spans="2:15" ht="12.75">
      <c r="B16" s="36" t="s">
        <v>97</v>
      </c>
      <c r="C16" s="69">
        <v>63304</v>
      </c>
      <c r="D16" s="37" t="s">
        <v>205</v>
      </c>
      <c r="E16" s="13">
        <v>32452</v>
      </c>
      <c r="F16" s="13"/>
      <c r="G16" s="14"/>
      <c r="H16" s="39">
        <f>+'Fidelity Mutual'!B60</f>
        <v>1130632.876410404</v>
      </c>
      <c r="I16" s="39">
        <f>+'Fidelity Mutual'!C60</f>
        <v>113809.88013132667</v>
      </c>
      <c r="J16" s="39">
        <f>+'Fidelity Mutual'!D60</f>
        <v>0</v>
      </c>
      <c r="K16" s="39">
        <f>+'Fidelity Mutual'!E60</f>
        <v>27988.123458269467</v>
      </c>
      <c r="L16" s="39">
        <f t="shared" si="0"/>
        <v>1272430.8800000001</v>
      </c>
      <c r="M16" s="39"/>
      <c r="N16" s="30">
        <v>1271417</v>
      </c>
      <c r="O16" s="15">
        <f t="shared" si="1"/>
        <v>1013.8800000001211</v>
      </c>
    </row>
    <row r="17" spans="2:15" ht="12.75">
      <c r="B17" s="36" t="s">
        <v>89</v>
      </c>
      <c r="C17" s="69">
        <v>84271</v>
      </c>
      <c r="D17" s="37" t="s">
        <v>206</v>
      </c>
      <c r="E17" s="13">
        <v>32000</v>
      </c>
      <c r="F17" s="13">
        <v>32478</v>
      </c>
      <c r="G17" s="14">
        <v>32610</v>
      </c>
      <c r="H17" s="39">
        <f>+'Guarantee Security'!B60</f>
        <v>38524667.17326504</v>
      </c>
      <c r="I17" s="39">
        <f>+'Guarantee Security'!C60</f>
        <v>142296321.84673497</v>
      </c>
      <c r="J17" s="39">
        <f>+'Guarantee Security'!D60</f>
        <v>0</v>
      </c>
      <c r="K17" s="39">
        <f>+'Guarantee Security'!E60</f>
        <v>0</v>
      </c>
      <c r="L17" s="39">
        <f t="shared" si="0"/>
        <v>180820989.02</v>
      </c>
      <c r="M17" s="39"/>
      <c r="N17" s="30">
        <v>180804522</v>
      </c>
      <c r="O17" s="15">
        <f t="shared" si="1"/>
        <v>16467.02000001073</v>
      </c>
    </row>
    <row r="18" spans="2:15" ht="12.75">
      <c r="B18" s="36" t="s">
        <v>98</v>
      </c>
      <c r="C18" s="69">
        <v>66265</v>
      </c>
      <c r="D18" s="37" t="s">
        <v>207</v>
      </c>
      <c r="E18" s="13">
        <v>33032</v>
      </c>
      <c r="F18" s="13"/>
      <c r="G18" s="14"/>
      <c r="H18" s="39">
        <f>+'Monarch Life'!B60</f>
        <v>200133.74861074035</v>
      </c>
      <c r="I18" s="39">
        <f>+'Monarch Life'!C60</f>
        <v>88708.51999597458</v>
      </c>
      <c r="J18" s="39">
        <f>+'Monarch Life'!D60</f>
        <v>197088.7313932851</v>
      </c>
      <c r="K18" s="39">
        <f>+'Monarch Life'!E60</f>
        <v>0</v>
      </c>
      <c r="L18" s="39">
        <f t="shared" si="0"/>
        <v>485931</v>
      </c>
      <c r="M18" s="39"/>
      <c r="N18" s="30">
        <v>482339</v>
      </c>
      <c r="O18" s="15">
        <f t="shared" si="1"/>
        <v>3592</v>
      </c>
    </row>
    <row r="19" spans="2:15" ht="12.75">
      <c r="B19" s="36" t="s">
        <v>259</v>
      </c>
      <c r="C19" s="69">
        <v>83631</v>
      </c>
      <c r="D19" s="37" t="s">
        <v>262</v>
      </c>
      <c r="E19" s="13">
        <v>34853</v>
      </c>
      <c r="F19" s="20" t="s">
        <v>294</v>
      </c>
      <c r="G19" s="14"/>
      <c r="H19" s="131" t="s">
        <v>260</v>
      </c>
      <c r="I19" s="131"/>
      <c r="J19" s="131"/>
      <c r="K19" s="131"/>
      <c r="L19" s="39">
        <f t="shared" si="0"/>
        <v>0</v>
      </c>
      <c r="M19" s="38"/>
      <c r="N19" s="30">
        <v>0</v>
      </c>
      <c r="O19" s="15">
        <f t="shared" si="1"/>
        <v>0</v>
      </c>
    </row>
    <row r="20" spans="2:15" ht="6.75" customHeight="1" thickBot="1">
      <c r="B20" s="36"/>
      <c r="C20" s="69"/>
      <c r="D20" s="37"/>
      <c r="E20" s="13"/>
      <c r="F20" s="14"/>
      <c r="G20" s="14"/>
      <c r="H20" s="39"/>
      <c r="I20" s="39"/>
      <c r="J20" s="39"/>
      <c r="K20" s="39"/>
      <c r="L20" s="39"/>
      <c r="M20" s="39"/>
      <c r="N20" s="30"/>
      <c r="O20" s="15"/>
    </row>
    <row r="21" spans="2:15" ht="13.5" thickBot="1">
      <c r="B21" s="40" t="s">
        <v>101</v>
      </c>
      <c r="C21" s="70"/>
      <c r="D21" s="41"/>
      <c r="E21" s="62"/>
      <c r="F21" s="16"/>
      <c r="G21" s="16"/>
      <c r="H21" s="42">
        <f>SUM(H12:H20)</f>
        <v>40341332.213444434</v>
      </c>
      <c r="I21" s="42">
        <f>SUM(I12:I20)</f>
        <v>144842732.53849897</v>
      </c>
      <c r="J21" s="42">
        <f>SUM(J12:J20)</f>
        <v>37368418.687598355</v>
      </c>
      <c r="K21" s="42">
        <f>SUM(K12:K20)</f>
        <v>27988.123458269467</v>
      </c>
      <c r="L21" s="42">
        <f>SUM(L12:L20)</f>
        <v>222580471.56300002</v>
      </c>
      <c r="M21" s="42"/>
      <c r="N21" s="43">
        <f>SUM(N13:N20)</f>
        <v>183825166</v>
      </c>
      <c r="O21" s="44">
        <f>SUM(O12:O20)</f>
        <v>38755305.56300001</v>
      </c>
    </row>
    <row r="22" ht="13.5" thickBot="1">
      <c r="N22" s="7"/>
    </row>
    <row r="23" spans="2:15" ht="12.75">
      <c r="B23" s="31" t="s">
        <v>285</v>
      </c>
      <c r="C23" s="68"/>
      <c r="D23" s="32"/>
      <c r="E23" s="63"/>
      <c r="F23" s="12"/>
      <c r="G23" s="12"/>
      <c r="H23" s="34"/>
      <c r="I23" s="34"/>
      <c r="J23" s="34"/>
      <c r="K23" s="34"/>
      <c r="L23" s="34"/>
      <c r="M23" s="45"/>
      <c r="N23" s="33"/>
      <c r="O23" s="17"/>
    </row>
    <row r="24" spans="2:15" ht="6.75" customHeight="1">
      <c r="B24" s="36"/>
      <c r="C24" s="69"/>
      <c r="D24" s="37"/>
      <c r="E24" s="13"/>
      <c r="F24" s="14"/>
      <c r="G24" s="14"/>
      <c r="H24" s="39"/>
      <c r="I24" s="39"/>
      <c r="J24" s="39"/>
      <c r="K24" s="39"/>
      <c r="L24" s="39"/>
      <c r="M24" s="46"/>
      <c r="N24" s="8"/>
      <c r="O24" s="15"/>
    </row>
    <row r="25" spans="2:15" ht="12.75" customHeight="1">
      <c r="B25" s="36" t="s">
        <v>239</v>
      </c>
      <c r="C25" s="69">
        <v>61654</v>
      </c>
      <c r="D25" s="37" t="s">
        <v>244</v>
      </c>
      <c r="E25" s="13">
        <v>34368</v>
      </c>
      <c r="F25" s="13">
        <v>34480</v>
      </c>
      <c r="G25" s="14" t="s">
        <v>290</v>
      </c>
      <c r="H25" s="39">
        <f>+centennial!B60</f>
        <v>-3793.7133047585758</v>
      </c>
      <c r="I25" s="39">
        <f>+centennial!C60</f>
        <v>0</v>
      </c>
      <c r="J25" s="39">
        <f>+centennial!D60</f>
        <v>32212270.27385514</v>
      </c>
      <c r="K25" s="39">
        <f>+centennial!E60</f>
        <v>0</v>
      </c>
      <c r="L25" s="39">
        <f aca="true" t="shared" si="2" ref="L25:L34">SUM(H25:K25)</f>
        <v>32208476.56055038</v>
      </c>
      <c r="M25" s="39"/>
      <c r="N25" s="30">
        <v>67155131</v>
      </c>
      <c r="O25" s="15">
        <f>+L25-N25</f>
        <v>-34946654.43944962</v>
      </c>
    </row>
    <row r="26" spans="2:15" ht="12.75">
      <c r="B26" s="36" t="s">
        <v>263</v>
      </c>
      <c r="C26" s="69">
        <v>75302</v>
      </c>
      <c r="D26" s="37" t="s">
        <v>212</v>
      </c>
      <c r="E26" s="13">
        <v>34828</v>
      </c>
      <c r="F26" s="13">
        <v>34878</v>
      </c>
      <c r="G26" s="14">
        <v>35041</v>
      </c>
      <c r="H26" s="8">
        <f>+'Family Guaranty'!B60</f>
        <v>21845758.782693468</v>
      </c>
      <c r="I26" s="8">
        <f>+'Family Guaranty'!C60</f>
        <v>0</v>
      </c>
      <c r="J26" s="8">
        <f>+'Family Guaranty'!D60</f>
        <v>0</v>
      </c>
      <c r="K26" s="8">
        <f>+'Family Guaranty'!E60</f>
        <v>0</v>
      </c>
      <c r="L26" s="39">
        <f t="shared" si="2"/>
        <v>21845758.782693468</v>
      </c>
      <c r="M26" s="39"/>
      <c r="N26" s="30">
        <v>21085898</v>
      </c>
      <c r="O26" s="15">
        <f aca="true" t="shared" si="3" ref="O26:O34">+L26-N26</f>
        <v>759860.782693468</v>
      </c>
    </row>
    <row r="27" spans="2:15" ht="12.75">
      <c r="B27" s="36" t="s">
        <v>265</v>
      </c>
      <c r="C27" s="69">
        <v>63185</v>
      </c>
      <c r="D27" s="37" t="s">
        <v>203</v>
      </c>
      <c r="E27" s="13">
        <v>34830</v>
      </c>
      <c r="F27" s="13">
        <v>35077</v>
      </c>
      <c r="G27" s="14">
        <v>35084</v>
      </c>
      <c r="H27" s="8">
        <f>+'Farmers&amp;Ranchers'!B60</f>
        <v>4621627.601235604</v>
      </c>
      <c r="I27" s="8">
        <f>+'Farmers&amp;Ranchers'!C60</f>
        <v>4380413.359662644</v>
      </c>
      <c r="J27" s="8">
        <f>+'Farmers&amp;Ranchers'!D60</f>
        <v>0</v>
      </c>
      <c r="K27" s="8">
        <f>+'Farmers&amp;Ranchers'!E60</f>
        <v>0</v>
      </c>
      <c r="L27" s="39">
        <f t="shared" si="2"/>
        <v>9002040.960898247</v>
      </c>
      <c r="M27" s="39"/>
      <c r="N27" s="30">
        <v>8899856</v>
      </c>
      <c r="O27" s="15">
        <f t="shared" si="3"/>
        <v>102184.96089824662</v>
      </c>
    </row>
    <row r="28" spans="2:15" ht="12.75">
      <c r="B28" s="36" t="s">
        <v>264</v>
      </c>
      <c r="C28" s="69">
        <v>63525</v>
      </c>
      <c r="D28" s="37" t="s">
        <v>212</v>
      </c>
      <c r="E28" s="13">
        <v>34830</v>
      </c>
      <c r="F28" s="13">
        <v>34878</v>
      </c>
      <c r="G28" s="14">
        <v>35041</v>
      </c>
      <c r="H28" s="39">
        <f>+'First Natl(Thrnr)'!B60</f>
        <v>6977879.8941676095</v>
      </c>
      <c r="I28" s="39">
        <f>+'First Natl(Thrnr)'!C60</f>
        <v>57011116.39200208</v>
      </c>
      <c r="J28" s="39">
        <f>+'First Natl(Thrnr)'!D60</f>
        <v>0</v>
      </c>
      <c r="K28" s="39">
        <f>+'First Natl(Thrnr)'!E60</f>
        <v>0</v>
      </c>
      <c r="L28" s="39">
        <f t="shared" si="2"/>
        <v>63988996.28616969</v>
      </c>
      <c r="M28" s="39"/>
      <c r="N28" s="30">
        <v>59565114</v>
      </c>
      <c r="O28" s="15">
        <f t="shared" si="3"/>
        <v>4423882.286169693</v>
      </c>
    </row>
    <row r="29" spans="2:15" ht="12.75">
      <c r="B29" s="36" t="s">
        <v>266</v>
      </c>
      <c r="C29" s="69">
        <v>68489</v>
      </c>
      <c r="D29" s="37" t="s">
        <v>269</v>
      </c>
      <c r="E29" s="13">
        <v>34829</v>
      </c>
      <c r="F29" s="13">
        <v>34997</v>
      </c>
      <c r="G29" s="14">
        <v>35251</v>
      </c>
      <c r="H29" s="39">
        <f>+'Franklin American'!B60</f>
        <v>8709979.367879309</v>
      </c>
      <c r="I29" s="39">
        <f>+'Franklin American'!C60</f>
        <v>2884034.48367037</v>
      </c>
      <c r="J29" s="39">
        <f>+'Franklin American'!D60</f>
        <v>0</v>
      </c>
      <c r="K29" s="39">
        <f>+'Franklin American'!E60</f>
        <v>0</v>
      </c>
      <c r="L29" s="39">
        <f t="shared" si="2"/>
        <v>11594013.85154968</v>
      </c>
      <c r="M29" s="39"/>
      <c r="N29" s="30">
        <v>48855722</v>
      </c>
      <c r="O29" s="15">
        <f t="shared" si="3"/>
        <v>-37261708.14845032</v>
      </c>
    </row>
    <row r="30" spans="2:15" ht="12.75" customHeight="1">
      <c r="B30" s="36" t="s">
        <v>267</v>
      </c>
      <c r="C30" s="69">
        <v>98655</v>
      </c>
      <c r="D30" s="37" t="s">
        <v>212</v>
      </c>
      <c r="E30" s="13">
        <v>34828</v>
      </c>
      <c r="F30" s="13">
        <v>34878</v>
      </c>
      <c r="G30" s="14">
        <v>35041</v>
      </c>
      <c r="H30" s="39">
        <f>+'Franklin Protective'!B60</f>
        <v>12377151.539586747</v>
      </c>
      <c r="I30" s="39">
        <f>+'Franklin Protective'!C60</f>
        <v>4874942.80615989</v>
      </c>
      <c r="J30" s="39">
        <f>+'Franklin Protective'!D60</f>
        <v>0</v>
      </c>
      <c r="K30" s="39">
        <f>+'Franklin Protective'!E60</f>
        <v>0</v>
      </c>
      <c r="L30" s="39">
        <f t="shared" si="2"/>
        <v>17252094.345746636</v>
      </c>
      <c r="M30" s="39"/>
      <c r="N30" s="30">
        <v>17031654</v>
      </c>
      <c r="O30" s="15">
        <f t="shared" si="3"/>
        <v>220440.3457466364</v>
      </c>
    </row>
    <row r="31" spans="2:15" ht="12.75">
      <c r="B31" s="36" t="s">
        <v>268</v>
      </c>
      <c r="C31" s="69">
        <v>64084</v>
      </c>
      <c r="D31" s="37" t="s">
        <v>270</v>
      </c>
      <c r="E31" s="13">
        <v>34830</v>
      </c>
      <c r="F31" s="13">
        <v>35032</v>
      </c>
      <c r="G31" s="14">
        <v>35041</v>
      </c>
      <c r="H31" s="39">
        <f>+'International Fin'!B60</f>
        <v>6661849.239523102</v>
      </c>
      <c r="I31" s="39">
        <f>+'International Fin'!C60</f>
        <v>4087566.141413322</v>
      </c>
      <c r="J31" s="39">
        <f>+'International Fin'!D60</f>
        <v>0</v>
      </c>
      <c r="K31" s="39">
        <f>+'International Fin'!E60</f>
        <v>0</v>
      </c>
      <c r="L31" s="39">
        <f t="shared" si="2"/>
        <v>10749415.380936423</v>
      </c>
      <c r="M31" s="39"/>
      <c r="N31" s="30">
        <v>10133704</v>
      </c>
      <c r="O31" s="15">
        <f t="shared" si="3"/>
        <v>615711.3809364233</v>
      </c>
    </row>
    <row r="32" spans="2:15" ht="12.75">
      <c r="B32" s="36" t="s">
        <v>91</v>
      </c>
      <c r="C32" s="69">
        <v>65188</v>
      </c>
      <c r="D32" s="37" t="s">
        <v>198</v>
      </c>
      <c r="E32" s="13">
        <v>32550</v>
      </c>
      <c r="F32" s="13">
        <v>33102</v>
      </c>
      <c r="G32" s="14">
        <v>33388</v>
      </c>
      <c r="H32" s="39">
        <f>+'Kentucky Central'!B60</f>
        <v>7657971.659429729</v>
      </c>
      <c r="I32" s="39">
        <f>+'Kentucky Central'!C60</f>
        <v>1482114.5105702297</v>
      </c>
      <c r="J32" s="39">
        <f>+'Kentucky Central'!D60</f>
        <v>0</v>
      </c>
      <c r="K32" s="39">
        <f>+'Kentucky Central'!E60</f>
        <v>0</v>
      </c>
      <c r="L32" s="39">
        <f t="shared" si="2"/>
        <v>9140086.169999959</v>
      </c>
      <c r="M32" s="39"/>
      <c r="N32" s="30">
        <v>7196670</v>
      </c>
      <c r="O32" s="15">
        <f t="shared" si="3"/>
        <v>1943416.169999959</v>
      </c>
    </row>
    <row r="33" spans="2:15" ht="12.75">
      <c r="B33" s="36" t="s">
        <v>242</v>
      </c>
      <c r="C33" s="69">
        <v>66001</v>
      </c>
      <c r="D33" s="37" t="s">
        <v>203</v>
      </c>
      <c r="E33" s="13">
        <v>34111</v>
      </c>
      <c r="F33" s="132" t="s">
        <v>293</v>
      </c>
      <c r="G33" s="132"/>
      <c r="H33" s="7">
        <f>+Midcontinent!B60</f>
        <v>356956.9628577963</v>
      </c>
      <c r="I33" s="7">
        <f>+Midcontinent!C60</f>
        <v>1395.3367635734912</v>
      </c>
      <c r="J33" s="7">
        <f>+Midcontinent!D60</f>
        <v>395.29037863026406</v>
      </c>
      <c r="K33" s="7">
        <f>+Midcontinent!E60</f>
        <v>0</v>
      </c>
      <c r="L33" s="39">
        <f t="shared" si="2"/>
        <v>358747.5900000001</v>
      </c>
      <c r="M33" s="39"/>
      <c r="N33" s="30">
        <v>179287</v>
      </c>
      <c r="O33" s="15">
        <f t="shared" si="3"/>
        <v>179460.59000000008</v>
      </c>
    </row>
    <row r="34" spans="2:15" ht="12.75" customHeight="1">
      <c r="B34" s="36" t="s">
        <v>249</v>
      </c>
      <c r="C34" s="69">
        <v>69370</v>
      </c>
      <c r="D34" s="37" t="s">
        <v>220</v>
      </c>
      <c r="E34" s="13">
        <v>34856</v>
      </c>
      <c r="F34" s="13">
        <v>35180</v>
      </c>
      <c r="G34" s="14">
        <v>35252</v>
      </c>
      <c r="H34" s="39">
        <f>+'National Affiliated'!B60</f>
        <v>1894573.0621632654</v>
      </c>
      <c r="I34" s="39">
        <f>+'National Affiliated'!C60</f>
        <v>207817.6626269817</v>
      </c>
      <c r="J34" s="39">
        <f>+'National Affiliated'!D60</f>
        <v>12063.595209752642</v>
      </c>
      <c r="K34" s="39">
        <f>+'National Affiliated'!E60</f>
        <v>0</v>
      </c>
      <c r="L34" s="39">
        <f t="shared" si="2"/>
        <v>2114454.32</v>
      </c>
      <c r="M34" s="39"/>
      <c r="N34" s="30">
        <v>1548982</v>
      </c>
      <c r="O34" s="15">
        <f t="shared" si="3"/>
        <v>565472.3199999998</v>
      </c>
    </row>
    <row r="35" spans="2:15" ht="6.75" customHeight="1" thickBot="1">
      <c r="B35" s="36"/>
      <c r="C35" s="69"/>
      <c r="D35" s="37"/>
      <c r="E35" s="13"/>
      <c r="F35" s="13"/>
      <c r="G35" s="14"/>
      <c r="H35" s="39"/>
      <c r="I35" s="39"/>
      <c r="J35" s="39"/>
      <c r="K35" s="39"/>
      <c r="L35" s="39"/>
      <c r="M35" s="46"/>
      <c r="N35" s="8"/>
      <c r="O35" s="15"/>
    </row>
    <row r="36" spans="2:15" ht="13.5" thickBot="1">
      <c r="B36" s="40" t="s">
        <v>286</v>
      </c>
      <c r="C36" s="70"/>
      <c r="D36" s="41"/>
      <c r="E36" s="62"/>
      <c r="F36" s="16"/>
      <c r="G36" s="16"/>
      <c r="H36" s="42">
        <f aca="true" t="shared" si="4" ref="H36:O36">SUM(H24:H35)</f>
        <v>71099954.39623187</v>
      </c>
      <c r="I36" s="42">
        <f t="shared" si="4"/>
        <v>74929400.69286908</v>
      </c>
      <c r="J36" s="42">
        <f t="shared" si="4"/>
        <v>32224729.15944352</v>
      </c>
      <c r="K36" s="42">
        <f t="shared" si="4"/>
        <v>0</v>
      </c>
      <c r="L36" s="42">
        <f t="shared" si="4"/>
        <v>178254084.24854448</v>
      </c>
      <c r="M36" s="44"/>
      <c r="N36" s="42">
        <f t="shared" si="4"/>
        <v>241652018</v>
      </c>
      <c r="O36" s="44">
        <f t="shared" si="4"/>
        <v>-63397933.75145552</v>
      </c>
    </row>
    <row r="37" spans="6:14" ht="13.5" thickBot="1">
      <c r="F37" s="18"/>
      <c r="N37" s="7"/>
    </row>
    <row r="38" spans="2:15" ht="12.75">
      <c r="B38" s="31" t="s">
        <v>287</v>
      </c>
      <c r="C38" s="68"/>
      <c r="D38" s="32"/>
      <c r="E38" s="63"/>
      <c r="F38" s="12"/>
      <c r="G38" s="12"/>
      <c r="H38" s="34"/>
      <c r="I38" s="34"/>
      <c r="J38" s="34"/>
      <c r="K38" s="34"/>
      <c r="L38" s="34"/>
      <c r="M38" s="34"/>
      <c r="N38" s="35"/>
      <c r="O38" s="17"/>
    </row>
    <row r="39" spans="2:15" ht="6.75" customHeight="1">
      <c r="B39" s="36"/>
      <c r="C39" s="69"/>
      <c r="D39" s="37"/>
      <c r="E39" s="13"/>
      <c r="F39" s="14"/>
      <c r="G39" s="14"/>
      <c r="H39" s="39"/>
      <c r="I39" s="39"/>
      <c r="J39" s="39"/>
      <c r="K39" s="39"/>
      <c r="L39" s="39"/>
      <c r="M39" s="39"/>
      <c r="N39" s="30"/>
      <c r="O39" s="15"/>
    </row>
    <row r="40" spans="2:15" ht="12.75">
      <c r="B40" s="36" t="s">
        <v>106</v>
      </c>
      <c r="C40" s="71" t="s">
        <v>210</v>
      </c>
      <c r="D40" s="37" t="s">
        <v>202</v>
      </c>
      <c r="E40" s="13">
        <v>32843</v>
      </c>
      <c r="F40" s="13">
        <v>33152</v>
      </c>
      <c r="G40" s="14">
        <v>33166</v>
      </c>
      <c r="H40" s="39">
        <f>+'Alabama Life'!B60</f>
        <v>2131125.7682246794</v>
      </c>
      <c r="I40" s="39">
        <f>+'Alabama Life'!C60</f>
        <v>1166830.8535557282</v>
      </c>
      <c r="J40" s="39">
        <f>+'Alabama Life'!D60</f>
        <v>10247.644886258833</v>
      </c>
      <c r="K40" s="39">
        <f>+'Alabama Life'!E60</f>
        <v>0</v>
      </c>
      <c r="L40" s="39">
        <f aca="true" t="shared" si="5" ref="L40:L78">SUM(H40:K40)</f>
        <v>3308204.2666666666</v>
      </c>
      <c r="M40" s="39"/>
      <c r="N40" s="30">
        <v>3307041</v>
      </c>
      <c r="O40" s="15">
        <f aca="true" t="shared" si="6" ref="O40:O51">+L40-N40</f>
        <v>1163.2666666666046</v>
      </c>
    </row>
    <row r="41" spans="2:15" ht="12.75">
      <c r="B41" s="36" t="s">
        <v>107</v>
      </c>
      <c r="C41" s="69">
        <v>60356</v>
      </c>
      <c r="D41" s="37" t="s">
        <v>202</v>
      </c>
      <c r="E41" s="13">
        <v>32843</v>
      </c>
      <c r="F41" s="13">
        <v>33095</v>
      </c>
      <c r="G41" s="14">
        <v>33145</v>
      </c>
      <c r="H41" s="39">
        <f>+'American Educators'!B60</f>
        <v>240866.00306855465</v>
      </c>
      <c r="I41" s="39">
        <f>+'American Educators'!C60</f>
        <v>4438197.542971801</v>
      </c>
      <c r="J41" s="39">
        <f>+'American Educators'!D60</f>
        <v>116899.9006263115</v>
      </c>
      <c r="K41" s="39">
        <f>+'American Educators'!E60</f>
        <v>0</v>
      </c>
      <c r="L41" s="39">
        <f t="shared" si="5"/>
        <v>4795963.446666666</v>
      </c>
      <c r="M41" s="39"/>
      <c r="N41" s="30">
        <v>4795310</v>
      </c>
      <c r="O41" s="15">
        <f t="shared" si="6"/>
        <v>653.4466666663066</v>
      </c>
    </row>
    <row r="42" spans="2:15" ht="12.75">
      <c r="B42" s="36" t="s">
        <v>108</v>
      </c>
      <c r="C42" s="69">
        <v>10197</v>
      </c>
      <c r="D42" s="37" t="s">
        <v>205</v>
      </c>
      <c r="E42" s="14" t="s">
        <v>0</v>
      </c>
      <c r="F42" s="13">
        <v>32683</v>
      </c>
      <c r="G42" s="14">
        <v>33024</v>
      </c>
      <c r="H42" s="39">
        <f>+'American Integrity'!B60</f>
        <v>0</v>
      </c>
      <c r="I42" s="39">
        <f>+'American Integrity'!C60</f>
        <v>0</v>
      </c>
      <c r="J42" s="39">
        <f>+'American Integrity'!D60</f>
        <v>77915518.52</v>
      </c>
      <c r="K42" s="39">
        <f>+'American Integrity'!E60</f>
        <v>0</v>
      </c>
      <c r="L42" s="39">
        <f t="shared" si="5"/>
        <v>77915518.52</v>
      </c>
      <c r="M42" s="39"/>
      <c r="N42" s="30">
        <v>77908559</v>
      </c>
      <c r="O42" s="15">
        <f t="shared" si="6"/>
        <v>6959.519999995828</v>
      </c>
    </row>
    <row r="43" spans="2:15" ht="12.75">
      <c r="B43" s="36" t="s">
        <v>195</v>
      </c>
      <c r="C43" s="69">
        <v>88161</v>
      </c>
      <c r="D43" s="37" t="s">
        <v>202</v>
      </c>
      <c r="E43" s="13">
        <v>34024</v>
      </c>
      <c r="F43" s="13">
        <v>34118</v>
      </c>
      <c r="G43" s="14">
        <v>34405</v>
      </c>
      <c r="H43" s="39">
        <f>+'amer life asr'!B60</f>
        <v>126348.15945078965</v>
      </c>
      <c r="I43" s="39">
        <f>+'amer life asr'!C60</f>
        <v>1247586.2541262275</v>
      </c>
      <c r="J43" s="39">
        <f>+'amer life asr'!D60</f>
        <v>5116257.9664229825</v>
      </c>
      <c r="K43" s="39">
        <f>+'amer life asr'!E60</f>
        <v>0</v>
      </c>
      <c r="L43" s="39">
        <f t="shared" si="5"/>
        <v>6490192.38</v>
      </c>
      <c r="M43" s="39"/>
      <c r="N43" s="30">
        <v>6478557</v>
      </c>
      <c r="O43" s="15">
        <f>+L43-N43</f>
        <v>11635.379999999888</v>
      </c>
    </row>
    <row r="44" spans="2:15" ht="12.75">
      <c r="B44" s="36" t="s">
        <v>248</v>
      </c>
      <c r="C44" s="69">
        <v>63452</v>
      </c>
      <c r="D44" s="37" t="s">
        <v>203</v>
      </c>
      <c r="E44" s="13">
        <v>31829</v>
      </c>
      <c r="F44" s="13">
        <v>34598</v>
      </c>
      <c r="G44" s="14">
        <v>34598</v>
      </c>
      <c r="H44" s="39">
        <f>+'Amer Std Life Acc'!B60</f>
        <v>15932358.23073658</v>
      </c>
      <c r="I44" s="39">
        <f>+'Amer Std Life Acc'!C60</f>
        <v>1411543.7059976605</v>
      </c>
      <c r="J44" s="39">
        <f>+'Amer Std Life Acc'!D60</f>
        <v>1297889.3532657605</v>
      </c>
      <c r="K44" s="39">
        <f>+'Amer Std Life Acc'!E60</f>
        <v>0</v>
      </c>
      <c r="L44" s="39">
        <f t="shared" si="5"/>
        <v>18641791.29</v>
      </c>
      <c r="M44" s="39"/>
      <c r="N44" s="30">
        <v>17373880</v>
      </c>
      <c r="O44" s="15">
        <f>+L44-N44</f>
        <v>1267911.289999999</v>
      </c>
    </row>
    <row r="45" spans="2:15" ht="12.75">
      <c r="B45" s="36" t="s">
        <v>193</v>
      </c>
      <c r="C45" s="69">
        <v>60917</v>
      </c>
      <c r="D45" s="37" t="s">
        <v>204</v>
      </c>
      <c r="E45" s="13"/>
      <c r="F45" s="13">
        <v>34208</v>
      </c>
      <c r="G45" s="14" t="s">
        <v>289</v>
      </c>
      <c r="H45" s="39">
        <f>+AmerWstrn!B60</f>
        <v>21886.44910556956</v>
      </c>
      <c r="I45" s="39">
        <f>+AmerWstrn!C60</f>
        <v>0</v>
      </c>
      <c r="J45" s="39">
        <f>+AmerWstrn!D60</f>
        <v>4219161.510894431</v>
      </c>
      <c r="K45" s="39">
        <f>+AmerWstrn!E60</f>
        <v>0</v>
      </c>
      <c r="L45" s="39">
        <f t="shared" si="5"/>
        <v>4241047.96</v>
      </c>
      <c r="M45" s="39"/>
      <c r="N45" s="30">
        <v>4174906</v>
      </c>
      <c r="O45" s="15">
        <f>+L45-N45</f>
        <v>66141.95999999996</v>
      </c>
    </row>
    <row r="46" spans="2:15" ht="12.75">
      <c r="B46" s="36" t="s">
        <v>109</v>
      </c>
      <c r="C46" s="69">
        <v>86142</v>
      </c>
      <c r="D46" s="37" t="s">
        <v>211</v>
      </c>
      <c r="E46" s="13">
        <v>32228</v>
      </c>
      <c r="F46" s="13">
        <v>32388</v>
      </c>
      <c r="G46" s="14" t="s">
        <v>110</v>
      </c>
      <c r="H46" s="39">
        <f>+'AMS Life'!B60</f>
        <v>2902180.587617735</v>
      </c>
      <c r="I46" s="39">
        <f>+'AMS Life'!C60</f>
        <v>46034218.08966939</v>
      </c>
      <c r="J46" s="39">
        <f>+'AMS Life'!D60</f>
        <v>66317.97271286215</v>
      </c>
      <c r="K46" s="39">
        <f>+'AMS Life'!E60</f>
        <v>0</v>
      </c>
      <c r="L46" s="39">
        <f t="shared" si="5"/>
        <v>49002716.64999998</v>
      </c>
      <c r="M46" s="39"/>
      <c r="N46" s="30">
        <v>48955401</v>
      </c>
      <c r="O46" s="15">
        <f t="shared" si="6"/>
        <v>47315.64999998361</v>
      </c>
    </row>
    <row r="47" spans="2:15" ht="12.75">
      <c r="B47" s="36" t="s">
        <v>111</v>
      </c>
      <c r="C47" s="69">
        <v>60968</v>
      </c>
      <c r="D47" s="37" t="s">
        <v>212</v>
      </c>
      <c r="E47" s="13">
        <v>32182</v>
      </c>
      <c r="F47" s="13">
        <v>32592</v>
      </c>
      <c r="G47" s="14">
        <v>32746</v>
      </c>
      <c r="H47" s="39">
        <f>+'Andrew Jackson'!B60</f>
        <v>32180283.36229167</v>
      </c>
      <c r="I47" s="39">
        <f>+'Andrew Jackson'!C60</f>
        <v>8355775.663587255</v>
      </c>
      <c r="J47" s="39">
        <f>+'Andrew Jackson'!D60</f>
        <v>106289.30834904601</v>
      </c>
      <c r="K47" s="39">
        <f>+'Andrew Jackson'!E60</f>
        <v>0</v>
      </c>
      <c r="L47" s="39">
        <f t="shared" si="5"/>
        <v>40642348.33422797</v>
      </c>
      <c r="M47" s="39"/>
      <c r="N47" s="30">
        <v>40640384</v>
      </c>
      <c r="O47" s="15">
        <f t="shared" si="6"/>
        <v>1964.3342279717326</v>
      </c>
    </row>
    <row r="48" spans="2:15" ht="12.75">
      <c r="B48" s="36" t="s">
        <v>102</v>
      </c>
      <c r="C48" s="69">
        <v>61980</v>
      </c>
      <c r="D48" s="37" t="s">
        <v>213</v>
      </c>
      <c r="E48" s="13">
        <v>33626</v>
      </c>
      <c r="F48" s="13">
        <v>33877</v>
      </c>
      <c r="G48" s="14">
        <v>33915</v>
      </c>
      <c r="H48" s="39">
        <f>+'coastal states'!B60</f>
        <v>56973.16839483501</v>
      </c>
      <c r="I48" s="39">
        <f>+'coastal states'!C60</f>
        <v>19467908.321605165</v>
      </c>
      <c r="J48" s="39">
        <f>+'coastal states'!D60</f>
        <v>0</v>
      </c>
      <c r="K48" s="39">
        <f>+'coastal states'!E60</f>
        <v>0</v>
      </c>
      <c r="L48" s="39">
        <f t="shared" si="5"/>
        <v>19524881.49</v>
      </c>
      <c r="M48" s="39"/>
      <c r="N48" s="30">
        <v>19520094</v>
      </c>
      <c r="O48" s="15">
        <f>+L48-N48</f>
        <v>4787.489999998361</v>
      </c>
    </row>
    <row r="49" spans="2:15" ht="12.75">
      <c r="B49" s="36" t="s">
        <v>87</v>
      </c>
      <c r="C49" s="69">
        <v>80667</v>
      </c>
      <c r="D49" s="37" t="s">
        <v>199</v>
      </c>
      <c r="E49" s="13">
        <v>33096</v>
      </c>
      <c r="F49" s="14">
        <v>33096</v>
      </c>
      <c r="G49" s="14" t="s">
        <v>110</v>
      </c>
      <c r="H49" s="39">
        <f>+'Confed Life (CLIC)'!B60</f>
        <v>0</v>
      </c>
      <c r="I49" s="39">
        <f>+'Confed Life (CLIC)'!C60</f>
        <v>-9.630639397073537E-09</v>
      </c>
      <c r="J49" s="39">
        <f>+'Confed Life (CLIC)'!D60</f>
        <v>-0.013041024212725464</v>
      </c>
      <c r="K49" s="39">
        <f>+'Confed Life (CLIC)'!E60</f>
        <v>2.3283064365386963E-09</v>
      </c>
      <c r="L49" s="39">
        <f t="shared" si="5"/>
        <v>-0.013041031515058425</v>
      </c>
      <c r="M49" s="46"/>
      <c r="N49" s="30">
        <v>0</v>
      </c>
      <c r="O49" s="15">
        <f>+L49-N49</f>
        <v>-0.013041031515058425</v>
      </c>
    </row>
    <row r="50" spans="2:15" ht="12.75">
      <c r="B50" s="36" t="s">
        <v>112</v>
      </c>
      <c r="C50" s="69">
        <v>99384</v>
      </c>
      <c r="D50" s="37" t="s">
        <v>213</v>
      </c>
      <c r="E50" s="13">
        <v>33116</v>
      </c>
      <c r="F50" s="13"/>
      <c r="G50" s="14">
        <v>33512</v>
      </c>
      <c r="H50" s="131" t="s">
        <v>194</v>
      </c>
      <c r="I50" s="131"/>
      <c r="J50" s="131"/>
      <c r="K50" s="131"/>
      <c r="L50" s="39">
        <f t="shared" si="5"/>
        <v>0</v>
      </c>
      <c r="M50" s="39"/>
      <c r="N50" s="30">
        <v>0</v>
      </c>
      <c r="O50" s="15">
        <f>+L50-N50</f>
        <v>0</v>
      </c>
    </row>
    <row r="51" spans="2:15" ht="12.75">
      <c r="B51" s="36" t="s">
        <v>113</v>
      </c>
      <c r="C51" s="69">
        <v>71382</v>
      </c>
      <c r="D51" s="37" t="s">
        <v>214</v>
      </c>
      <c r="E51" s="13">
        <v>32843</v>
      </c>
      <c r="F51" s="13">
        <v>33065</v>
      </c>
      <c r="G51" s="14">
        <v>33145</v>
      </c>
      <c r="H51" s="39">
        <f>+'Consolidated National'!B60</f>
        <v>8677308.805684187</v>
      </c>
      <c r="I51" s="39">
        <f>+'Consolidated National'!C60</f>
        <v>150890.97345375162</v>
      </c>
      <c r="J51" s="39">
        <f>+'Consolidated National'!D60</f>
        <v>24463.402656935283</v>
      </c>
      <c r="K51" s="39">
        <f>+'Consolidated National'!E60</f>
        <v>0</v>
      </c>
      <c r="L51" s="39">
        <f t="shared" si="5"/>
        <v>8852663.181794873</v>
      </c>
      <c r="M51" s="39"/>
      <c r="N51" s="30">
        <v>8852421</v>
      </c>
      <c r="O51" s="15">
        <f t="shared" si="6"/>
        <v>242.18179487250745</v>
      </c>
    </row>
    <row r="52" spans="2:15" ht="12.75">
      <c r="B52" s="36" t="s">
        <v>114</v>
      </c>
      <c r="C52" s="69">
        <v>62278</v>
      </c>
      <c r="D52" s="37" t="s">
        <v>215</v>
      </c>
      <c r="E52" s="13">
        <v>32547</v>
      </c>
      <c r="F52" s="13">
        <v>32997</v>
      </c>
      <c r="G52" s="14">
        <v>33283</v>
      </c>
      <c r="H52" s="39">
        <f>+'Consumers United'!B60</f>
        <v>1433749.3061765588</v>
      </c>
      <c r="I52" s="39">
        <f>+'Consumers United'!C60</f>
        <v>11136907.243823439</v>
      </c>
      <c r="J52" s="39">
        <f>+'Consumers United'!D60</f>
        <v>6491538.339999998</v>
      </c>
      <c r="K52" s="39">
        <f>+'Consumers United'!E60</f>
        <v>0</v>
      </c>
      <c r="L52" s="39">
        <f t="shared" si="5"/>
        <v>19062194.889999993</v>
      </c>
      <c r="M52" s="39"/>
      <c r="N52" s="30">
        <v>19057882</v>
      </c>
      <c r="O52" s="15">
        <f>+L52-N52</f>
        <v>4312.8899999931455</v>
      </c>
    </row>
    <row r="53" spans="2:15" ht="12.75">
      <c r="B53" s="36" t="s">
        <v>96</v>
      </c>
      <c r="C53" s="69">
        <v>72680</v>
      </c>
      <c r="D53" s="37" t="s">
        <v>202</v>
      </c>
      <c r="E53" s="13">
        <v>33310</v>
      </c>
      <c r="F53" s="13" t="s">
        <v>0</v>
      </c>
      <c r="G53" s="14"/>
      <c r="H53" s="131" t="s">
        <v>296</v>
      </c>
      <c r="I53" s="131"/>
      <c r="J53" s="131"/>
      <c r="K53" s="131"/>
      <c r="L53" s="39">
        <f t="shared" si="5"/>
        <v>0</v>
      </c>
      <c r="M53" s="38"/>
      <c r="N53" s="30">
        <v>0</v>
      </c>
      <c r="O53" s="15">
        <f>+L53-N53</f>
        <v>0</v>
      </c>
    </row>
    <row r="54" spans="2:15" ht="12.75">
      <c r="B54" s="36" t="s">
        <v>103</v>
      </c>
      <c r="C54" s="69">
        <v>74705</v>
      </c>
      <c r="D54" s="37" t="s">
        <v>205</v>
      </c>
      <c r="E54" s="19" t="s">
        <v>0</v>
      </c>
      <c r="F54" s="13">
        <v>32918</v>
      </c>
      <c r="G54" s="14">
        <v>33633</v>
      </c>
      <c r="H54" s="39">
        <f>+'Corporate Life'!B60</f>
        <v>2596576.7912604637</v>
      </c>
      <c r="I54" s="39">
        <f>+'Corporate Life'!C60</f>
        <v>216242914.38373953</v>
      </c>
      <c r="J54" s="39">
        <f>+'Corporate Life'!D60</f>
        <v>563528</v>
      </c>
      <c r="K54" s="39">
        <f>+'Corporate Life'!E60</f>
        <v>0</v>
      </c>
      <c r="L54" s="39">
        <f t="shared" si="5"/>
        <v>219403019.17499998</v>
      </c>
      <c r="M54" s="39"/>
      <c r="N54" s="30">
        <v>219403019</v>
      </c>
      <c r="O54" s="15">
        <f>+L54-N54</f>
        <v>0.17499998211860657</v>
      </c>
    </row>
    <row r="55" spans="2:15" ht="12.75">
      <c r="B55" s="36" t="s">
        <v>115</v>
      </c>
      <c r="C55" s="69">
        <v>74969</v>
      </c>
      <c r="D55" s="37" t="s">
        <v>211</v>
      </c>
      <c r="E55" s="13">
        <v>31034</v>
      </c>
      <c r="F55" s="13">
        <v>32200</v>
      </c>
      <c r="G55" s="14">
        <v>32476</v>
      </c>
      <c r="H55" s="39">
        <f>+'Diamond Benefits'!B60</f>
        <v>0</v>
      </c>
      <c r="I55" s="39">
        <f>+'Diamond Benefits'!C60</f>
        <v>22862958.98</v>
      </c>
      <c r="J55" s="39">
        <f>+'Diamond Benefits'!D60</f>
        <v>0</v>
      </c>
      <c r="K55" s="39">
        <f>+'Diamond Benefits'!E60</f>
        <v>0</v>
      </c>
      <c r="L55" s="39">
        <f t="shared" si="5"/>
        <v>22862958.98</v>
      </c>
      <c r="M55" s="39"/>
      <c r="N55" s="30">
        <v>22845573</v>
      </c>
      <c r="O55" s="15">
        <f>+L55-N55</f>
        <v>17385.980000000447</v>
      </c>
    </row>
    <row r="56" spans="2:15" ht="12.75">
      <c r="B56" s="36" t="s">
        <v>116</v>
      </c>
      <c r="C56" s="69">
        <v>65374</v>
      </c>
      <c r="D56" s="37" t="s">
        <v>205</v>
      </c>
      <c r="E56" s="13">
        <v>31702</v>
      </c>
      <c r="F56" s="13">
        <v>31786</v>
      </c>
      <c r="G56" s="14">
        <v>32476</v>
      </c>
      <c r="H56" s="131" t="s">
        <v>255</v>
      </c>
      <c r="I56" s="131"/>
      <c r="J56" s="131"/>
      <c r="K56" s="131"/>
      <c r="L56" s="39">
        <f t="shared" si="5"/>
        <v>0</v>
      </c>
      <c r="M56" s="39"/>
      <c r="N56" s="30"/>
      <c r="O56" s="15"/>
    </row>
    <row r="57" spans="2:15" ht="12.75">
      <c r="B57" s="36" t="s">
        <v>117</v>
      </c>
      <c r="C57" s="69">
        <v>87033</v>
      </c>
      <c r="D57" s="37" t="s">
        <v>205</v>
      </c>
      <c r="E57" s="13" t="s">
        <v>0</v>
      </c>
      <c r="F57" s="13">
        <v>32969</v>
      </c>
      <c r="G57" s="14">
        <v>33206</v>
      </c>
      <c r="H57" s="39">
        <f>+'EBL Life'!B60</f>
        <v>12650795.630594144</v>
      </c>
      <c r="I57" s="39">
        <f>+'EBL Life'!C60</f>
        <v>4812304.5794058535</v>
      </c>
      <c r="J57" s="39">
        <f>+'EBL Life'!D60</f>
        <v>0</v>
      </c>
      <c r="K57" s="39">
        <f>+'EBL Life'!E60</f>
        <v>0</v>
      </c>
      <c r="L57" s="39">
        <f t="shared" si="5"/>
        <v>17463100.209999997</v>
      </c>
      <c r="M57" s="39"/>
      <c r="N57" s="30">
        <v>17463100</v>
      </c>
      <c r="O57" s="15">
        <f aca="true" t="shared" si="7" ref="O57:O69">+L57-N57</f>
        <v>0.20999999716877937</v>
      </c>
    </row>
    <row r="58" spans="2:15" ht="12.75">
      <c r="B58" s="36" t="s">
        <v>241</v>
      </c>
      <c r="C58" s="69">
        <v>65447</v>
      </c>
      <c r="D58" s="37" t="s">
        <v>200</v>
      </c>
      <c r="E58" s="13">
        <v>31910</v>
      </c>
      <c r="F58" s="20" t="s">
        <v>278</v>
      </c>
      <c r="G58" s="14" t="s">
        <v>0</v>
      </c>
      <c r="H58" s="39">
        <f>+fcl!B60</f>
        <v>44845.180868662566</v>
      </c>
      <c r="I58" s="39">
        <f>+fcl!C60</f>
        <v>4186.769131337425</v>
      </c>
      <c r="J58" s="39">
        <f>+fcl!D60</f>
        <v>0</v>
      </c>
      <c r="K58" s="39">
        <f>+fcl!E60</f>
        <v>0</v>
      </c>
      <c r="L58" s="39">
        <f t="shared" si="5"/>
        <v>49031.94999999999</v>
      </c>
      <c r="M58" s="39"/>
      <c r="N58" s="30">
        <v>47442</v>
      </c>
      <c r="O58" s="15">
        <f t="shared" si="7"/>
        <v>1589.9499999999898</v>
      </c>
    </row>
    <row r="59" spans="2:15" ht="12.75">
      <c r="B59" s="36" t="s">
        <v>192</v>
      </c>
      <c r="C59" s="69">
        <v>63517</v>
      </c>
      <c r="D59" s="37" t="s">
        <v>202</v>
      </c>
      <c r="E59" s="13">
        <v>33880</v>
      </c>
      <c r="F59" s="13">
        <v>34185</v>
      </c>
      <c r="G59" s="14" t="s">
        <v>289</v>
      </c>
      <c r="H59" s="39">
        <f>+'first natl'!B60</f>
        <v>0</v>
      </c>
      <c r="I59" s="39">
        <f>+'first natl'!C60</f>
        <v>0</v>
      </c>
      <c r="J59" s="39">
        <f>+'first natl'!D60</f>
        <v>2136262.3999999994</v>
      </c>
      <c r="K59" s="39">
        <f>+'first natl'!E60</f>
        <v>0</v>
      </c>
      <c r="L59" s="39">
        <f t="shared" si="5"/>
        <v>2136262.3999999994</v>
      </c>
      <c r="M59" s="39"/>
      <c r="N59" s="30">
        <v>2124575</v>
      </c>
      <c r="O59" s="15">
        <f>+L59-N59</f>
        <v>11687.399999999441</v>
      </c>
    </row>
    <row r="60" spans="2:15" ht="12.75">
      <c r="B60" s="36" t="s">
        <v>118</v>
      </c>
      <c r="C60" s="69">
        <v>63770</v>
      </c>
      <c r="D60" s="37" t="s">
        <v>217</v>
      </c>
      <c r="E60" s="13">
        <v>31659</v>
      </c>
      <c r="F60" s="13">
        <v>31930</v>
      </c>
      <c r="G60" s="14" t="s">
        <v>110</v>
      </c>
      <c r="H60" s="39">
        <f>+'George Washington'!B60</f>
        <v>3362130.4537752536</v>
      </c>
      <c r="I60" s="39">
        <f>+'George Washington'!C60</f>
        <v>230772.3386423353</v>
      </c>
      <c r="J60" s="39">
        <f>+'George Washington'!D60</f>
        <v>1292378.0875824105</v>
      </c>
      <c r="K60" s="39">
        <f>+'George Washington'!E60+'George Washington'!I29</f>
        <v>0</v>
      </c>
      <c r="L60" s="39">
        <f t="shared" si="5"/>
        <v>4885280.88</v>
      </c>
      <c r="M60" s="39"/>
      <c r="N60" s="30">
        <v>4882126</v>
      </c>
      <c r="O60" s="15">
        <f t="shared" si="7"/>
        <v>3154.8799999998882</v>
      </c>
    </row>
    <row r="61" spans="2:15" ht="12.75">
      <c r="B61" s="36" t="s">
        <v>119</v>
      </c>
      <c r="C61" s="69">
        <v>67210</v>
      </c>
      <c r="D61" s="37" t="s">
        <v>218</v>
      </c>
      <c r="E61" s="13">
        <v>32074</v>
      </c>
      <c r="F61" s="13">
        <v>32133</v>
      </c>
      <c r="G61" s="14">
        <v>32610</v>
      </c>
      <c r="H61" s="39">
        <f>+'Inter-American'!B60</f>
        <v>89131679.23594089</v>
      </c>
      <c r="I61" s="39">
        <f>+'Inter-American'!C60</f>
        <v>22233523.415707987</v>
      </c>
      <c r="J61" s="39">
        <f>+'Inter-American'!D60</f>
        <v>0</v>
      </c>
      <c r="K61" s="39">
        <f>+'Inter-American'!E60</f>
        <v>21975382.137721594</v>
      </c>
      <c r="L61" s="39">
        <f t="shared" si="5"/>
        <v>133340584.78937048</v>
      </c>
      <c r="M61" s="39"/>
      <c r="N61" s="30">
        <v>133240703</v>
      </c>
      <c r="O61" s="15">
        <f t="shared" si="7"/>
        <v>99881.7893704772</v>
      </c>
    </row>
    <row r="62" spans="2:15" ht="12.75">
      <c r="B62" s="36" t="s">
        <v>120</v>
      </c>
      <c r="C62" s="69">
        <v>76015</v>
      </c>
      <c r="D62" s="37" t="s">
        <v>219</v>
      </c>
      <c r="E62" s="14">
        <v>32385</v>
      </c>
      <c r="F62" s="13">
        <v>32599</v>
      </c>
      <c r="G62" s="14">
        <v>33121</v>
      </c>
      <c r="H62" s="39">
        <f>+'Investment Life of America'!B60</f>
        <v>4687141.71912135</v>
      </c>
      <c r="I62" s="39">
        <f>+'Investment Life of America'!C60</f>
        <v>16204059.36087865</v>
      </c>
      <c r="J62" s="39">
        <f>+'Investment Life of America'!D60</f>
        <v>0</v>
      </c>
      <c r="K62" s="39">
        <f>+'Investment Life of America'!E60</f>
        <v>0</v>
      </c>
      <c r="L62" s="39">
        <f t="shared" si="5"/>
        <v>20891201.08</v>
      </c>
      <c r="M62" s="39"/>
      <c r="N62" s="30">
        <v>20886000</v>
      </c>
      <c r="O62" s="15">
        <f t="shared" si="7"/>
        <v>5201.079999998212</v>
      </c>
    </row>
    <row r="63" spans="2:15" ht="12.75">
      <c r="B63" s="36" t="s">
        <v>90</v>
      </c>
      <c r="C63" s="69">
        <v>64874</v>
      </c>
      <c r="D63" s="37" t="s">
        <v>209</v>
      </c>
      <c r="E63" s="13">
        <v>33047</v>
      </c>
      <c r="F63" s="13">
        <v>33235</v>
      </c>
      <c r="G63" s="14">
        <v>33638</v>
      </c>
      <c r="H63" s="39">
        <f>+'Investors Equity'!B60</f>
        <v>0</v>
      </c>
      <c r="I63" s="39">
        <f>+'Investors Equity'!C60</f>
        <v>20022158.87</v>
      </c>
      <c r="J63" s="39">
        <f>+'Investors Equity'!D60</f>
        <v>0</v>
      </c>
      <c r="K63" s="39">
        <f>+'Investors Equity'!E60</f>
        <v>0</v>
      </c>
      <c r="L63" s="39">
        <f t="shared" si="5"/>
        <v>20022158.87</v>
      </c>
      <c r="M63" s="39"/>
      <c r="N63" s="30">
        <v>20022159</v>
      </c>
      <c r="O63" s="15">
        <f>+L63-N63</f>
        <v>-0.12999999895691872</v>
      </c>
    </row>
    <row r="64" spans="2:15" ht="12.75">
      <c r="B64" s="36" t="s">
        <v>121</v>
      </c>
      <c r="C64" s="69">
        <v>66060</v>
      </c>
      <c r="D64" s="37" t="s">
        <v>220</v>
      </c>
      <c r="E64" s="13">
        <v>31953</v>
      </c>
      <c r="F64" s="13">
        <v>32014</v>
      </c>
      <c r="G64" s="14">
        <v>32294</v>
      </c>
      <c r="H64" s="39">
        <f>+'Midwest Life'!B60</f>
        <v>884833.2206270011</v>
      </c>
      <c r="I64" s="39">
        <f>+'Midwest Life'!C60</f>
        <v>31942523.21037155</v>
      </c>
      <c r="J64" s="39">
        <f>+'Midwest Life'!D60</f>
        <v>82604.54900145554</v>
      </c>
      <c r="K64" s="39">
        <f>+'Midwest Life'!E60</f>
        <v>0</v>
      </c>
      <c r="L64" s="39">
        <f t="shared" si="5"/>
        <v>32909960.980000008</v>
      </c>
      <c r="M64" s="39"/>
      <c r="N64" s="30">
        <v>32902718</v>
      </c>
      <c r="O64" s="15">
        <f t="shared" si="7"/>
        <v>7242.980000007898</v>
      </c>
    </row>
    <row r="65" spans="2:15" ht="12.75">
      <c r="B65" s="36" t="s">
        <v>92</v>
      </c>
      <c r="C65" s="69">
        <v>66362</v>
      </c>
      <c r="D65" s="37" t="s">
        <v>201</v>
      </c>
      <c r="E65" s="13">
        <v>31973</v>
      </c>
      <c r="F65" s="13">
        <v>32814</v>
      </c>
      <c r="G65" s="14">
        <v>32992</v>
      </c>
      <c r="H65" s="39">
        <f>+'Mutual Benefit'!B60</f>
        <v>-388119.5817615401</v>
      </c>
      <c r="I65" s="39">
        <f>+'Mutual Benefit'!C60</f>
        <v>-1123638.6151809157</v>
      </c>
      <c r="J65" s="39">
        <f>+'Mutual Benefit'!D60</f>
        <v>0</v>
      </c>
      <c r="K65" s="39">
        <f>+'Mutual Benefit'!E60</f>
        <v>-172189.40305726617</v>
      </c>
      <c r="L65" s="39">
        <f t="shared" si="5"/>
        <v>-1683947.599999722</v>
      </c>
      <c r="M65" s="46"/>
      <c r="N65" s="30">
        <v>2424396</v>
      </c>
      <c r="O65" s="15">
        <f>+L65-N65</f>
        <v>-4108343.599999722</v>
      </c>
    </row>
    <row r="66" spans="2:15" ht="12.75">
      <c r="B66" s="36" t="s">
        <v>122</v>
      </c>
      <c r="C66" s="69">
        <v>66400</v>
      </c>
      <c r="D66" s="37" t="s">
        <v>214</v>
      </c>
      <c r="E66" s="13">
        <v>31689</v>
      </c>
      <c r="F66" s="13">
        <v>32116</v>
      </c>
      <c r="G66" s="14" t="s">
        <v>110</v>
      </c>
      <c r="H66" s="39">
        <f>+'Mutual Security'!B60</f>
        <v>10133771.915648533</v>
      </c>
      <c r="I66" s="39">
        <f>+'Mutual Security'!C60</f>
        <v>31045205.77173222</v>
      </c>
      <c r="J66" s="39">
        <f>+'Mutual Security'!D60</f>
        <v>-6399825.704490412</v>
      </c>
      <c r="K66" s="39">
        <f>+'Mutual Security'!E60</f>
        <v>10301748.857109655</v>
      </c>
      <c r="L66" s="39">
        <f t="shared" si="5"/>
        <v>45080900.83999999</v>
      </c>
      <c r="M66" s="39"/>
      <c r="N66" s="30">
        <v>45077235</v>
      </c>
      <c r="O66" s="15">
        <f t="shared" si="7"/>
        <v>3665.839999988675</v>
      </c>
    </row>
    <row r="67" spans="2:15" ht="12.75">
      <c r="B67" s="36" t="s">
        <v>104</v>
      </c>
      <c r="C67" s="69">
        <v>69221</v>
      </c>
      <c r="D67" s="37" t="s">
        <v>205</v>
      </c>
      <c r="E67" s="13">
        <v>33268</v>
      </c>
      <c r="F67" s="13">
        <v>33754</v>
      </c>
      <c r="G67" s="14">
        <v>33785</v>
      </c>
      <c r="H67" s="39">
        <f>+'Natl American'!B60</f>
        <v>5704.108690123174</v>
      </c>
      <c r="I67" s="39">
        <f>+'Natl American'!C60</f>
        <v>28977824.0353487</v>
      </c>
      <c r="J67" s="39">
        <f>+'Natl American'!D60</f>
        <v>13376.314103338354</v>
      </c>
      <c r="K67" s="39">
        <f>+'Natl American'!E60</f>
        <v>0</v>
      </c>
      <c r="L67" s="39">
        <f t="shared" si="5"/>
        <v>28996904.45814216</v>
      </c>
      <c r="M67" s="39"/>
      <c r="N67" s="30">
        <v>28986959</v>
      </c>
      <c r="O67" s="15">
        <f>+L67-N67</f>
        <v>9945.45814216137</v>
      </c>
    </row>
    <row r="68" spans="2:15" ht="12.75" customHeight="1">
      <c r="B68" s="36" t="s">
        <v>105</v>
      </c>
      <c r="C68" s="69">
        <v>97284</v>
      </c>
      <c r="D68" s="37" t="s">
        <v>215</v>
      </c>
      <c r="E68" s="13">
        <v>33017</v>
      </c>
      <c r="F68" s="13">
        <v>33562</v>
      </c>
      <c r="G68" s="14">
        <v>33786</v>
      </c>
      <c r="H68" s="39">
        <f>+'National Heritage'!B60</f>
        <v>8349588.962064828</v>
      </c>
      <c r="I68" s="39">
        <f>+'National Heritage'!C60</f>
        <v>221095313.58793518</v>
      </c>
      <c r="J68" s="39">
        <f>+'National Heritage'!D60</f>
        <v>0</v>
      </c>
      <c r="K68" s="39">
        <f>+'National Heritage'!E60</f>
        <v>0</v>
      </c>
      <c r="L68" s="39">
        <f t="shared" si="5"/>
        <v>229444902.55</v>
      </c>
      <c r="M68" s="39"/>
      <c r="N68" s="30">
        <v>246561341</v>
      </c>
      <c r="O68" s="15">
        <f>+L68-N68</f>
        <v>-17116438.449999988</v>
      </c>
    </row>
    <row r="69" spans="2:15" ht="12.75">
      <c r="B69" s="36" t="s">
        <v>123</v>
      </c>
      <c r="C69" s="69">
        <v>66907</v>
      </c>
      <c r="D69" s="37" t="s">
        <v>201</v>
      </c>
      <c r="E69" s="13">
        <v>32024</v>
      </c>
      <c r="F69" s="13">
        <v>32731</v>
      </c>
      <c r="G69" s="14">
        <v>32759</v>
      </c>
      <c r="H69" s="39">
        <f>+'New Jersey Life'!B60</f>
        <v>81850177.61</v>
      </c>
      <c r="I69" s="39">
        <f>+'New Jersey Life'!C60</f>
        <v>0</v>
      </c>
      <c r="J69" s="39">
        <f>+'New Jersey Life'!D60</f>
        <v>0</v>
      </c>
      <c r="K69" s="39">
        <f>+'New Jersey Life'!E60</f>
        <v>0</v>
      </c>
      <c r="L69" s="39">
        <f t="shared" si="5"/>
        <v>81850177.61</v>
      </c>
      <c r="M69" s="39"/>
      <c r="N69" s="30">
        <v>81693211</v>
      </c>
      <c r="O69" s="15">
        <f t="shared" si="7"/>
        <v>156966.6099999994</v>
      </c>
    </row>
    <row r="70" spans="2:15" ht="12.75">
      <c r="B70" s="36" t="s">
        <v>124</v>
      </c>
      <c r="C70" s="69">
        <v>65161</v>
      </c>
      <c r="D70" s="37" t="s">
        <v>213</v>
      </c>
      <c r="E70" s="13">
        <v>32283</v>
      </c>
      <c r="F70" s="13">
        <v>33053</v>
      </c>
      <c r="G70" s="14">
        <v>33165</v>
      </c>
      <c r="H70" s="39">
        <f>+'Old Colony Life'!B60</f>
        <v>584907.5356898985</v>
      </c>
      <c r="I70" s="39">
        <f>+'Old Colony Life'!C60</f>
        <v>11814175.784310028</v>
      </c>
      <c r="J70" s="39">
        <f>+'Old Colony Life'!D60</f>
        <v>0</v>
      </c>
      <c r="K70" s="39">
        <f>+'Old Colony Life'!E60</f>
        <v>0</v>
      </c>
      <c r="L70" s="39">
        <f t="shared" si="5"/>
        <v>12399083.319999926</v>
      </c>
      <c r="M70" s="39"/>
      <c r="N70" s="30">
        <v>12393285</v>
      </c>
      <c r="O70" s="15">
        <f aca="true" t="shared" si="8" ref="O70:O77">+L70-N70</f>
        <v>5798.319999925792</v>
      </c>
    </row>
    <row r="71" spans="2:15" ht="12.75">
      <c r="B71" s="36" t="s">
        <v>250</v>
      </c>
      <c r="C71" s="69">
        <v>64220</v>
      </c>
      <c r="D71" s="37" t="s">
        <v>216</v>
      </c>
      <c r="E71" s="13">
        <v>34832</v>
      </c>
      <c r="F71" s="132" t="s">
        <v>293</v>
      </c>
      <c r="G71" s="132"/>
      <c r="H71" s="39">
        <f>+Settlers!B60</f>
        <v>101244.24722669797</v>
      </c>
      <c r="I71" s="39">
        <f>+Settlers!C60</f>
        <v>0</v>
      </c>
      <c r="J71" s="39">
        <f>+Settlers!D60</f>
        <v>26320.75277330203</v>
      </c>
      <c r="K71" s="39">
        <f>+Settlers!E60</f>
        <v>0</v>
      </c>
      <c r="L71" s="39">
        <f t="shared" si="5"/>
        <v>127565</v>
      </c>
      <c r="M71" s="46"/>
      <c r="N71" s="8">
        <v>91281</v>
      </c>
      <c r="O71" s="15">
        <f>+L71-N71</f>
        <v>36284</v>
      </c>
    </row>
    <row r="72" spans="2:15" ht="12.75">
      <c r="B72" s="36" t="s">
        <v>256</v>
      </c>
      <c r="C72" s="69">
        <v>69183</v>
      </c>
      <c r="D72" s="37" t="s">
        <v>257</v>
      </c>
      <c r="E72" s="64" t="s">
        <v>258</v>
      </c>
      <c r="F72" s="13">
        <v>34833</v>
      </c>
      <c r="G72" s="14">
        <v>34867</v>
      </c>
      <c r="H72" s="39">
        <f>+Statesman!B60</f>
        <v>0</v>
      </c>
      <c r="I72" s="39">
        <f>+Statesman!C60</f>
        <v>0</v>
      </c>
      <c r="J72" s="39">
        <f>+Statesman!D60</f>
        <v>11737769.119999997</v>
      </c>
      <c r="K72" s="39">
        <f>+Statesman!E60</f>
        <v>0</v>
      </c>
      <c r="L72" s="39">
        <f t="shared" si="5"/>
        <v>11737769.119999997</v>
      </c>
      <c r="M72" s="46"/>
      <c r="N72" s="8">
        <v>11597145</v>
      </c>
      <c r="O72" s="15">
        <f>+L72-N72</f>
        <v>140624.11999999732</v>
      </c>
    </row>
    <row r="73" spans="2:15" ht="12.75">
      <c r="B73" s="36" t="s">
        <v>127</v>
      </c>
      <c r="C73" s="69">
        <v>71080</v>
      </c>
      <c r="D73" s="37" t="s">
        <v>205</v>
      </c>
      <c r="E73" s="13">
        <v>32998</v>
      </c>
      <c r="F73" s="13">
        <v>33177</v>
      </c>
      <c r="G73" s="14">
        <v>33206</v>
      </c>
      <c r="H73" s="39">
        <f>+'Summit National'!B60</f>
        <v>26900466.191579893</v>
      </c>
      <c r="I73" s="39">
        <f>+'Summit National'!C60</f>
        <v>15120352.418420091</v>
      </c>
      <c r="J73" s="39">
        <f>+'Summit National'!D60</f>
        <v>195591</v>
      </c>
      <c r="K73" s="39">
        <f>+'Summit National'!E60</f>
        <v>0</v>
      </c>
      <c r="L73" s="39">
        <f t="shared" si="5"/>
        <v>42216409.609999985</v>
      </c>
      <c r="M73" s="39"/>
      <c r="N73" s="30">
        <v>42212984</v>
      </c>
      <c r="O73" s="15">
        <f t="shared" si="8"/>
        <v>3425.609999984503</v>
      </c>
    </row>
    <row r="74" spans="2:15" ht="12.75" customHeight="1">
      <c r="B74" s="36" t="s">
        <v>99</v>
      </c>
      <c r="C74" s="69">
        <v>69302</v>
      </c>
      <c r="D74" s="37" t="s">
        <v>218</v>
      </c>
      <c r="E74" s="13"/>
      <c r="F74" s="13">
        <v>33430</v>
      </c>
      <c r="G74" s="14" t="s">
        <v>289</v>
      </c>
      <c r="H74" s="7">
        <f>+supreme!B60</f>
        <v>30712.402958011764</v>
      </c>
      <c r="I74" s="7">
        <f>+supreme!C60</f>
        <v>0</v>
      </c>
      <c r="J74" s="7">
        <f>+supreme!D60</f>
        <v>10592.487041988239</v>
      </c>
      <c r="K74" s="7">
        <f>+supreme!E60</f>
        <v>0</v>
      </c>
      <c r="L74" s="39">
        <f t="shared" si="5"/>
        <v>41304.89</v>
      </c>
      <c r="M74" s="39"/>
      <c r="N74" s="30">
        <v>41168</v>
      </c>
      <c r="O74" s="15">
        <f>+L74-N74</f>
        <v>136.88999999999942</v>
      </c>
    </row>
    <row r="75" spans="2:15" ht="12.75">
      <c r="B75" s="36" t="s">
        <v>128</v>
      </c>
      <c r="C75" s="69">
        <v>88188</v>
      </c>
      <c r="D75" s="37" t="s">
        <v>222</v>
      </c>
      <c r="E75" s="13">
        <v>31717</v>
      </c>
      <c r="F75" s="13">
        <v>32107</v>
      </c>
      <c r="G75" s="14">
        <v>32446</v>
      </c>
      <c r="H75" s="39">
        <f>+underwriters!B60</f>
        <v>0</v>
      </c>
      <c r="I75" s="39">
        <f>+underwriters!C60</f>
        <v>0</v>
      </c>
      <c r="J75" s="39">
        <f>+underwriters!D60</f>
        <v>8106994</v>
      </c>
      <c r="K75" s="39">
        <f>+underwriters!E60</f>
        <v>0</v>
      </c>
      <c r="L75" s="39">
        <f t="shared" si="5"/>
        <v>8106994</v>
      </c>
      <c r="M75" s="39"/>
      <c r="N75" s="30">
        <v>8106994</v>
      </c>
      <c r="O75" s="15">
        <f t="shared" si="8"/>
        <v>0</v>
      </c>
    </row>
    <row r="76" spans="2:15" ht="12.75">
      <c r="B76" s="36" t="s">
        <v>129</v>
      </c>
      <c r="C76" s="69">
        <v>68055</v>
      </c>
      <c r="D76" s="37" t="s">
        <v>203</v>
      </c>
      <c r="E76" s="13">
        <v>32410</v>
      </c>
      <c r="F76" s="13">
        <v>32550</v>
      </c>
      <c r="G76" s="14">
        <v>32746</v>
      </c>
      <c r="H76" s="39">
        <f>+Unison!B60</f>
        <v>4475088.529180049</v>
      </c>
      <c r="I76" s="39">
        <f>+Unison!C60</f>
        <v>13349940.12025906</v>
      </c>
      <c r="J76" s="39">
        <f>+Unison!D60</f>
        <v>5639.119474438246</v>
      </c>
      <c r="K76" s="39">
        <f>+Unison!E60</f>
        <v>0</v>
      </c>
      <c r="L76" s="39">
        <f t="shared" si="5"/>
        <v>17830667.768913545</v>
      </c>
      <c r="M76" s="39"/>
      <c r="N76" s="30">
        <v>17983158</v>
      </c>
      <c r="O76" s="15">
        <f t="shared" si="8"/>
        <v>-152490.2310864553</v>
      </c>
    </row>
    <row r="77" spans="2:15" ht="12.75">
      <c r="B77" s="36" t="s">
        <v>130</v>
      </c>
      <c r="C77" s="69">
        <v>93238</v>
      </c>
      <c r="D77" s="37" t="s">
        <v>204</v>
      </c>
      <c r="E77" s="13">
        <v>32898</v>
      </c>
      <c r="F77" s="13">
        <v>33194</v>
      </c>
      <c r="G77" s="14">
        <v>33146</v>
      </c>
      <c r="H77" s="39">
        <f>+'United Republic'!B60</f>
        <v>13790.240892605381</v>
      </c>
      <c r="I77" s="39">
        <f>+'United Republic'!C60</f>
        <v>210.5235818558881</v>
      </c>
      <c r="J77" s="39">
        <f>+'United Republic'!D60</f>
        <v>0</v>
      </c>
      <c r="K77" s="39">
        <f>+'United Republic'!E60</f>
        <v>29057.63552553873</v>
      </c>
      <c r="L77" s="39">
        <f t="shared" si="5"/>
        <v>43058.4</v>
      </c>
      <c r="M77" s="39"/>
      <c r="N77" s="30">
        <v>43058</v>
      </c>
      <c r="O77" s="15">
        <f t="shared" si="8"/>
        <v>0.4000000000014552</v>
      </c>
    </row>
    <row r="78" spans="2:15" ht="12.75">
      <c r="B78" s="36" t="s">
        <v>100</v>
      </c>
      <c r="C78" s="69">
        <v>70181</v>
      </c>
      <c r="D78" s="37" t="s">
        <v>208</v>
      </c>
      <c r="E78" s="13">
        <v>33667</v>
      </c>
      <c r="F78" s="13">
        <v>34671</v>
      </c>
      <c r="G78" s="14">
        <v>35000</v>
      </c>
      <c r="H78" s="7">
        <f>+Universe!B60</f>
        <v>0</v>
      </c>
      <c r="I78" s="7">
        <f>+Universe!C60</f>
        <v>0</v>
      </c>
      <c r="J78" s="7">
        <f>+Universe!D60</f>
        <v>5794458.325</v>
      </c>
      <c r="K78" s="7">
        <f>+Universe!E60</f>
        <v>0</v>
      </c>
      <c r="L78" s="39">
        <f t="shared" si="5"/>
        <v>5794458.325</v>
      </c>
      <c r="M78" s="46"/>
      <c r="N78" s="30">
        <v>5554080</v>
      </c>
      <c r="O78" s="15">
        <f>+L78-N78</f>
        <v>240378.3250000002</v>
      </c>
    </row>
    <row r="79" spans="2:15" ht="6.75" customHeight="1" thickBot="1">
      <c r="B79" s="36"/>
      <c r="C79" s="69"/>
      <c r="D79" s="37"/>
      <c r="E79" s="13"/>
      <c r="F79" s="14"/>
      <c r="G79" s="14"/>
      <c r="H79" s="39"/>
      <c r="I79" s="39"/>
      <c r="J79" s="39"/>
      <c r="K79" s="39"/>
      <c r="L79" s="39"/>
      <c r="M79" s="39"/>
      <c r="N79" s="30"/>
      <c r="O79" s="15"/>
    </row>
    <row r="80" spans="2:15" ht="13.5" thickBot="1">
      <c r="B80" s="40" t="s">
        <v>288</v>
      </c>
      <c r="C80" s="70"/>
      <c r="D80" s="41"/>
      <c r="E80" s="62"/>
      <c r="F80" s="16"/>
      <c r="G80" s="16"/>
      <c r="H80" s="42">
        <f aca="true" t="shared" si="9" ref="H80:O80">SUM(H39:H79)</f>
        <v>309118414.235108</v>
      </c>
      <c r="I80" s="42">
        <f t="shared" si="9"/>
        <v>748244644.1830739</v>
      </c>
      <c r="J80" s="42">
        <f t="shared" si="9"/>
        <v>118930272.35726011</v>
      </c>
      <c r="K80" s="42">
        <f t="shared" si="9"/>
        <v>32133999.227299526</v>
      </c>
      <c r="L80" s="42">
        <f t="shared" si="9"/>
        <v>1208427330.0027416</v>
      </c>
      <c r="M80" s="42"/>
      <c r="N80" s="43">
        <f t="shared" si="9"/>
        <v>1227648145</v>
      </c>
      <c r="O80" s="44">
        <f t="shared" si="9"/>
        <v>-19220814.997258533</v>
      </c>
    </row>
    <row r="81" spans="2:15" ht="13.5" thickBot="1">
      <c r="B81" s="47"/>
      <c r="C81" s="72"/>
      <c r="D81" s="48"/>
      <c r="E81" s="13"/>
      <c r="F81" s="14"/>
      <c r="G81" s="14"/>
      <c r="H81" s="39"/>
      <c r="I81" s="39"/>
      <c r="J81" s="39"/>
      <c r="K81" s="39"/>
      <c r="L81" s="39"/>
      <c r="M81" s="39"/>
      <c r="N81" s="39"/>
      <c r="O81" s="39"/>
    </row>
    <row r="82" spans="2:15" ht="12.75">
      <c r="B82" s="31" t="s">
        <v>235</v>
      </c>
      <c r="C82" s="68"/>
      <c r="D82" s="32"/>
      <c r="E82" s="63"/>
      <c r="F82" s="12"/>
      <c r="G82" s="12"/>
      <c r="H82" s="34"/>
      <c r="I82" s="34"/>
      <c r="J82" s="34"/>
      <c r="K82" s="34"/>
      <c r="L82" s="34"/>
      <c r="M82" s="34"/>
      <c r="N82" s="35"/>
      <c r="O82" s="17"/>
    </row>
    <row r="83" spans="2:15" ht="6.75" customHeight="1">
      <c r="B83" s="36"/>
      <c r="C83" s="69"/>
      <c r="D83" s="37"/>
      <c r="E83" s="13"/>
      <c r="F83" s="14"/>
      <c r="G83" s="14"/>
      <c r="H83" s="39"/>
      <c r="I83" s="39"/>
      <c r="J83" s="39"/>
      <c r="K83" s="39"/>
      <c r="L83" s="39"/>
      <c r="M83" s="39"/>
      <c r="N83" s="30"/>
      <c r="O83" s="15"/>
    </row>
    <row r="84" spans="2:15" ht="12.75">
      <c r="B84" s="36" t="s">
        <v>125</v>
      </c>
      <c r="C84" s="69">
        <v>67229</v>
      </c>
      <c r="D84" s="37" t="s">
        <v>221</v>
      </c>
      <c r="E84" s="13">
        <v>32191</v>
      </c>
      <c r="F84" s="13">
        <v>32462</v>
      </c>
      <c r="G84" s="14">
        <v>32567</v>
      </c>
      <c r="H84" s="39">
        <f>+'Old Faithful'!B60</f>
        <v>649614.1490646908</v>
      </c>
      <c r="I84" s="39">
        <f>+'Old Faithful'!C60</f>
        <v>760345.0360545948</v>
      </c>
      <c r="J84" s="39">
        <f>+'Old Faithful'!D60</f>
        <v>64158.49398071407</v>
      </c>
      <c r="K84" s="39">
        <f>+'Old Faithful'!E60</f>
        <v>0</v>
      </c>
      <c r="L84" s="39">
        <f>SUM(H84:K84)</f>
        <v>1474117.6790999998</v>
      </c>
      <c r="M84" s="39"/>
      <c r="N84" s="30">
        <v>1473836</v>
      </c>
      <c r="O84" s="15">
        <f>+L84-N84</f>
        <v>281.67909999983385</v>
      </c>
    </row>
    <row r="85" spans="2:15" ht="12.75">
      <c r="B85" s="36" t="s">
        <v>126</v>
      </c>
      <c r="C85" s="69">
        <v>72842</v>
      </c>
      <c r="D85" s="37" t="s">
        <v>200</v>
      </c>
      <c r="E85" s="13">
        <v>31391</v>
      </c>
      <c r="F85" s="13">
        <v>33003</v>
      </c>
      <c r="G85" s="14">
        <v>33003</v>
      </c>
      <c r="H85" s="39">
        <f>+'Pacific Standard'!B60</f>
        <v>12409531.400361296</v>
      </c>
      <c r="I85" s="39">
        <f>+'Pacific Standard'!C60</f>
        <v>16344013.679638714</v>
      </c>
      <c r="J85" s="39">
        <f>+'Pacific Standard'!D60</f>
        <v>0</v>
      </c>
      <c r="K85" s="39">
        <f>+'Pacific Standard'!E60</f>
        <v>0</v>
      </c>
      <c r="L85" s="39">
        <f>SUM(H85:K85)</f>
        <v>28753545.08000001</v>
      </c>
      <c r="M85" s="39"/>
      <c r="N85" s="30">
        <v>28706258</v>
      </c>
      <c r="O85" s="15">
        <f>+L85-N85</f>
        <v>47287.08000000939</v>
      </c>
    </row>
    <row r="86" spans="2:15" ht="6.75" customHeight="1" thickBot="1">
      <c r="B86" s="36"/>
      <c r="C86" s="69"/>
      <c r="D86" s="37"/>
      <c r="E86" s="13"/>
      <c r="F86" s="13"/>
      <c r="G86" s="14"/>
      <c r="H86" s="39"/>
      <c r="I86" s="39"/>
      <c r="J86" s="39"/>
      <c r="K86" s="39"/>
      <c r="L86" s="39"/>
      <c r="M86" s="39"/>
      <c r="N86" s="30"/>
      <c r="O86" s="15"/>
    </row>
    <row r="87" spans="2:15" ht="13.5" thickBot="1">
      <c r="B87" s="40" t="s">
        <v>236</v>
      </c>
      <c r="C87" s="70"/>
      <c r="D87" s="41"/>
      <c r="E87" s="62"/>
      <c r="F87" s="16"/>
      <c r="G87" s="16"/>
      <c r="H87" s="42">
        <f>SUM(H83:H86)</f>
        <v>13059145.549425986</v>
      </c>
      <c r="I87" s="42">
        <f>SUM(I83:I86)</f>
        <v>17104358.71569331</v>
      </c>
      <c r="J87" s="42">
        <f>SUM(J83:J86)</f>
        <v>64158.49398071407</v>
      </c>
      <c r="K87" s="42">
        <f>SUM(K83:K86)</f>
        <v>0</v>
      </c>
      <c r="L87" s="42">
        <f>SUM(L83:L86)</f>
        <v>30227662.75910001</v>
      </c>
      <c r="M87" s="42"/>
      <c r="N87" s="43">
        <f>SUM(N83:N86)</f>
        <v>30180094</v>
      </c>
      <c r="O87" s="44">
        <f>SUM(O83:O86)</f>
        <v>47568.75910000922</v>
      </c>
    </row>
    <row r="88" ht="13.5" thickBot="1">
      <c r="N88" s="7"/>
    </row>
    <row r="89" spans="2:15" ht="13.5" thickBot="1">
      <c r="B89" s="40" t="s">
        <v>131</v>
      </c>
      <c r="C89" s="70"/>
      <c r="D89" s="41"/>
      <c r="E89" s="62"/>
      <c r="F89" s="16"/>
      <c r="G89" s="16"/>
      <c r="H89" s="42">
        <f aca="true" t="shared" si="10" ref="H89:O89">+H9+H21+H36+H80+H87</f>
        <v>1543781552.686934</v>
      </c>
      <c r="I89" s="42">
        <f t="shared" si="10"/>
        <v>2487498816.0850835</v>
      </c>
      <c r="J89" s="42">
        <f t="shared" si="10"/>
        <v>188587578.6982827</v>
      </c>
      <c r="K89" s="42">
        <f t="shared" si="10"/>
        <v>64378565.577136874</v>
      </c>
      <c r="L89" s="42">
        <f t="shared" si="10"/>
        <v>4284246513.0474377</v>
      </c>
      <c r="M89" s="42"/>
      <c r="N89" s="43">
        <f t="shared" si="10"/>
        <v>4374647348</v>
      </c>
      <c r="O89" s="44">
        <f t="shared" si="10"/>
        <v>-90400834.95256305</v>
      </c>
    </row>
  </sheetData>
  <mergeCells count="6">
    <mergeCell ref="H19:K19"/>
    <mergeCell ref="F33:G33"/>
    <mergeCell ref="F71:G71"/>
    <mergeCell ref="H53:K53"/>
    <mergeCell ref="H50:K50"/>
    <mergeCell ref="H56:K56"/>
  </mergeCells>
  <printOptions horizontalCentered="1" verticalCentered="1"/>
  <pageMargins left="0" right="0" top="0.65" bottom="0.53" header="0.18" footer="0.25"/>
  <pageSetup orientation="landscape" scale="65" r:id="rId1"/>
  <headerFooter alignWithMargins="0">
    <oddHeader xml:space="preserve">&amp;L&amp;"Geneva,Bold"&amp;D&amp;C&amp;"Geneva,Bold Italic"Overview Open and Closed Insolvencies
Estimated GA Costs
&amp;R&amp;"Geneva,Bold"UNAUDITED
©  NOLHGA </oddHeader>
    <oddFooter>&amp;L&amp;"Geneva,Bold"For member company and GA use only.  The data utilizes estimates and excludes many costs incurred directly by GAs.  It MAY NOT be utilized in protesting actual GA assessments.&amp;R&amp;"Geneva,Bold"UNAUDITED
@ NOLHGA</oddFooter>
  </headerFooter>
  <rowBreaks count="1" manualBreakCount="1">
    <brk id="36" min="1" max="14" man="1"/>
  </rowBreaks>
</worksheet>
</file>

<file path=xl/worksheets/sheet59.xml><?xml version="1.0" encoding="utf-8"?>
<worksheet xmlns="http://schemas.openxmlformats.org/spreadsheetml/2006/main" xmlns:r="http://schemas.openxmlformats.org/officeDocument/2006/relationships">
  <sheetPr>
    <pageSetUpPr fitToPage="1"/>
  </sheetPr>
  <dimension ref="A1:J73"/>
  <sheetViews>
    <sheetView zoomScale="75" zoomScaleNormal="75" workbookViewId="0" topLeftCell="A1">
      <selection activeCell="B72" sqref="B72"/>
    </sheetView>
  </sheetViews>
  <sheetFormatPr defaultColWidth="9.00390625" defaultRowHeight="12.75"/>
  <cols>
    <col min="1" max="1" width="16.375" style="7" bestFit="1" customWidth="1"/>
    <col min="2" max="3" width="15.00390625" style="7" bestFit="1" customWidth="1"/>
    <col min="4" max="4" width="6.375" style="7" bestFit="1" customWidth="1"/>
    <col min="5" max="5" width="14.50390625" style="7" bestFit="1" customWidth="1"/>
    <col min="6" max="6" width="15.00390625" style="7" bestFit="1" customWidth="1"/>
    <col min="7" max="7" width="15.00390625" style="7" customWidth="1"/>
    <col min="8" max="8" width="2.625" style="7" customWidth="1"/>
    <col min="9" max="9" width="22.625" style="7" customWidth="1"/>
    <col min="10" max="10" width="15.00390625" style="6" bestFit="1" customWidth="1"/>
    <col min="11" max="16384" width="11.50390625" style="7" customWidth="1"/>
  </cols>
  <sheetData>
    <row r="1" spans="1:6" ht="12.75">
      <c r="A1" s="133" t="s">
        <v>132</v>
      </c>
      <c r="B1" s="133"/>
      <c r="C1" s="133"/>
      <c r="D1" s="133"/>
      <c r="E1" s="133"/>
      <c r="F1" s="133"/>
    </row>
    <row r="2" ht="12.75">
      <c r="A2" s="4" t="s">
        <v>0</v>
      </c>
    </row>
    <row r="3" spans="2:5" ht="12.75">
      <c r="B3" s="21"/>
      <c r="C3" s="21" t="s">
        <v>1</v>
      </c>
      <c r="E3" s="21" t="s">
        <v>2</v>
      </c>
    </row>
    <row r="4" spans="1:7" ht="12.75">
      <c r="A4" s="7" t="s">
        <v>0</v>
      </c>
      <c r="B4" s="21" t="s">
        <v>3</v>
      </c>
      <c r="C4" s="21" t="s">
        <v>4</v>
      </c>
      <c r="D4" s="21" t="s">
        <v>5</v>
      </c>
      <c r="E4" s="21" t="s">
        <v>4</v>
      </c>
      <c r="F4" s="21" t="s">
        <v>6</v>
      </c>
      <c r="G4" s="21"/>
    </row>
    <row r="5" ht="12.75">
      <c r="A5" s="39"/>
    </row>
    <row r="6" spans="1:7" ht="12.75">
      <c r="A6" s="39" t="s">
        <v>7</v>
      </c>
      <c r="B6" s="6">
        <f>SUM(ELIC!B6)</f>
        <v>11567221.540643867</v>
      </c>
      <c r="C6" s="6">
        <f>SUM(ELIC!C6)</f>
        <v>18994364.854181588</v>
      </c>
      <c r="D6" s="6">
        <f>SUM(ELIC!D6)</f>
        <v>0</v>
      </c>
      <c r="E6" s="6">
        <f>SUM(ELIC!E6)</f>
        <v>0</v>
      </c>
      <c r="F6" s="6">
        <f>SUM(B6:E6)</f>
        <v>30561586.394825455</v>
      </c>
      <c r="G6" s="7">
        <f>SUM(ELIC!F6)</f>
        <v>30561586.394825455</v>
      </c>
    </row>
    <row r="7" spans="1:10" ht="12.75">
      <c r="A7" s="39" t="s">
        <v>9</v>
      </c>
      <c r="B7" s="6">
        <f>SUM(ELIC!B7)</f>
        <v>495388.7116160479</v>
      </c>
      <c r="C7" s="6">
        <f>SUM(ELIC!C7)</f>
        <v>5240325.3178055575</v>
      </c>
      <c r="D7" s="6">
        <f>SUM(ELIC!D7)</f>
        <v>0</v>
      </c>
      <c r="E7" s="6">
        <f>SUM(ELIC!E7)</f>
        <v>0</v>
      </c>
      <c r="F7" s="6">
        <f aca="true" t="shared" si="0" ref="F7:F22">SUM(B7:E7)</f>
        <v>5735714.029421605</v>
      </c>
      <c r="G7" s="7">
        <f>SUM(ELIC!F7)</f>
        <v>5735714.029421605</v>
      </c>
      <c r="I7" s="7" t="s">
        <v>134</v>
      </c>
      <c r="J7" s="6">
        <f>+summary!L7</f>
        <v>2644756964.474051</v>
      </c>
    </row>
    <row r="8" spans="1:7" ht="12.75">
      <c r="A8" s="39" t="s">
        <v>10</v>
      </c>
      <c r="B8" s="6">
        <f>SUM(ELIC!B8)</f>
        <v>19921087.45570585</v>
      </c>
      <c r="C8" s="6">
        <f>SUM(ELIC!C8)</f>
        <v>24439648.356295276</v>
      </c>
      <c r="D8" s="6">
        <f>SUM(ELIC!D8)</f>
        <v>0</v>
      </c>
      <c r="E8" s="6">
        <f>SUM(ELIC!E8)</f>
        <v>0</v>
      </c>
      <c r="F8" s="6">
        <f t="shared" si="0"/>
        <v>44360735.812001124</v>
      </c>
      <c r="G8" s="7">
        <f>SUM(ELIC!F8)</f>
        <v>44360735.812001124</v>
      </c>
    </row>
    <row r="9" spans="1:7" ht="12.75">
      <c r="A9" s="39" t="s">
        <v>11</v>
      </c>
      <c r="B9" s="6">
        <f>SUM(ELIC!B9)</f>
        <v>7509852.040618958</v>
      </c>
      <c r="C9" s="6">
        <f>SUM(ELIC!C9)</f>
        <v>3953549.0532950233</v>
      </c>
      <c r="D9" s="6">
        <f>SUM(ELIC!D9)</f>
        <v>0</v>
      </c>
      <c r="E9" s="6">
        <f>SUM(ELIC!E9)</f>
        <v>52954.21014888141</v>
      </c>
      <c r="F9" s="6">
        <f t="shared" si="0"/>
        <v>11516355.304062864</v>
      </c>
      <c r="G9" s="7">
        <f>SUM(ELIC!F9)</f>
        <v>11516355.304062864</v>
      </c>
    </row>
    <row r="10" spans="1:10" ht="12.75">
      <c r="A10" s="39" t="s">
        <v>12</v>
      </c>
      <c r="B10" s="6">
        <f>SUM(ELIC!B10)</f>
        <v>259158831.37239027</v>
      </c>
      <c r="C10" s="6">
        <f>SUM(ELIC!C10)</f>
        <v>397375935.1886218</v>
      </c>
      <c r="D10" s="6">
        <f>SUM(ELIC!D10)</f>
        <v>0</v>
      </c>
      <c r="E10" s="6">
        <f>SUM(ELIC!E10)</f>
        <v>0</v>
      </c>
      <c r="F10" s="6">
        <f t="shared" si="0"/>
        <v>656534766.561012</v>
      </c>
      <c r="G10" s="7">
        <f>SUM(ELIC!F10)</f>
        <v>656534766.561012</v>
      </c>
      <c r="I10" s="7" t="s">
        <v>6</v>
      </c>
      <c r="J10" s="6">
        <f>SUM(J7:J7)</f>
        <v>2644756964.474051</v>
      </c>
    </row>
    <row r="11" spans="1:10" ht="12.75">
      <c r="A11" s="39" t="s">
        <v>15</v>
      </c>
      <c r="B11" s="6">
        <f>SUM(ELIC!B11)</f>
        <v>0</v>
      </c>
      <c r="C11" s="6">
        <f>SUM(ELIC!C11)</f>
        <v>0</v>
      </c>
      <c r="D11" s="6">
        <f>SUM(ELIC!D11)</f>
        <v>0</v>
      </c>
      <c r="E11" s="6">
        <f>SUM(ELIC!E11)</f>
        <v>0</v>
      </c>
      <c r="F11" s="6">
        <f t="shared" si="0"/>
        <v>0</v>
      </c>
      <c r="G11" s="7">
        <f>SUM(ELIC!F11)</f>
        <v>0</v>
      </c>
      <c r="I11" s="7" t="s">
        <v>43</v>
      </c>
      <c r="J11" s="6">
        <f>+F65</f>
        <v>2644756964.4740505</v>
      </c>
    </row>
    <row r="12" spans="1:7" ht="12.75">
      <c r="A12" s="39" t="s">
        <v>16</v>
      </c>
      <c r="B12" s="6">
        <f>SUM(ELIC!B12)</f>
        <v>0</v>
      </c>
      <c r="C12" s="6">
        <f>SUM(ELIC!C12)</f>
        <v>0</v>
      </c>
      <c r="D12" s="6">
        <f>SUM(ELIC!D12)</f>
        <v>0</v>
      </c>
      <c r="E12" s="6">
        <f>SUM(ELIC!E12)</f>
        <v>0</v>
      </c>
      <c r="F12" s="6">
        <f t="shared" si="0"/>
        <v>0</v>
      </c>
      <c r="G12" s="7">
        <f>SUM(ELIC!F12)</f>
        <v>0</v>
      </c>
    </row>
    <row r="13" spans="1:7" ht="12.75">
      <c r="A13" s="39" t="s">
        <v>18</v>
      </c>
      <c r="B13" s="6">
        <f>SUM(ELIC!B13)</f>
        <v>2861726.229677209</v>
      </c>
      <c r="C13" s="6">
        <f>SUM(ELIC!C13)</f>
        <v>4246491.914522665</v>
      </c>
      <c r="D13" s="6">
        <f>SUM(ELIC!D13)</f>
        <v>0</v>
      </c>
      <c r="E13" s="6">
        <f>SUM(ELIC!E13)</f>
        <v>103094.5852470638</v>
      </c>
      <c r="F13" s="6">
        <f t="shared" si="0"/>
        <v>7211312.729446938</v>
      </c>
      <c r="G13" s="7">
        <f>SUM(ELIC!F13)</f>
        <v>7211312.729446938</v>
      </c>
    </row>
    <row r="14" spans="1:7" ht="12.75">
      <c r="A14" s="39" t="s">
        <v>20</v>
      </c>
      <c r="B14" s="6">
        <f>SUM(ELIC!B14)</f>
        <v>0</v>
      </c>
      <c r="C14" s="6">
        <f>SUM(ELIC!C14)</f>
        <v>0</v>
      </c>
      <c r="D14" s="6">
        <f>SUM(ELIC!D14)</f>
        <v>0</v>
      </c>
      <c r="E14" s="6">
        <f>SUM(ELIC!E14)</f>
        <v>0</v>
      </c>
      <c r="F14" s="6">
        <f t="shared" si="0"/>
        <v>0</v>
      </c>
      <c r="G14" s="7">
        <f>SUM(ELIC!F14)</f>
        <v>0</v>
      </c>
    </row>
    <row r="15" spans="1:10" ht="12.75">
      <c r="A15" s="39" t="s">
        <v>22</v>
      </c>
      <c r="B15" s="6">
        <f>SUM(ELIC!B15)</f>
        <v>91862914.28571431</v>
      </c>
      <c r="C15" s="6">
        <f>SUM(ELIC!C15)</f>
        <v>92333012.14007534</v>
      </c>
      <c r="D15" s="6">
        <f>SUM(ELIC!D15)</f>
        <v>0</v>
      </c>
      <c r="E15" s="6">
        <f>SUM(ELIC!E15)</f>
        <v>0</v>
      </c>
      <c r="F15" s="6">
        <f t="shared" si="0"/>
        <v>184195926.42578965</v>
      </c>
      <c r="G15" s="7">
        <f>SUM(ELIC!F15)</f>
        <v>184195926.42578965</v>
      </c>
      <c r="I15" s="7" t="s">
        <v>0</v>
      </c>
      <c r="J15" s="6" t="s">
        <v>0</v>
      </c>
    </row>
    <row r="16" spans="1:7" ht="12.75">
      <c r="A16" s="39" t="s">
        <v>24</v>
      </c>
      <c r="B16" s="6">
        <f>SUM(ELIC!B16)</f>
        <v>24055318.592884544</v>
      </c>
      <c r="C16" s="6">
        <f>SUM(ELIC!C16)</f>
        <v>20888241.26005798</v>
      </c>
      <c r="D16" s="6">
        <f>SUM(ELIC!D16)</f>
        <v>0</v>
      </c>
      <c r="E16" s="6">
        <f>SUM(ELIC!E16)</f>
        <v>2317467.1659816033</v>
      </c>
      <c r="F16" s="6">
        <f t="shared" si="0"/>
        <v>47261027.01892413</v>
      </c>
      <c r="G16" s="7">
        <f>SUM(ELIC!F16)</f>
        <v>47261027.01892413</v>
      </c>
    </row>
    <row r="17" spans="1:10" ht="12.75">
      <c r="A17" s="39" t="s">
        <v>25</v>
      </c>
      <c r="B17" s="6">
        <f>SUM(ELIC!B17)</f>
        <v>23993035.222200755</v>
      </c>
      <c r="C17" s="6">
        <f>SUM(ELIC!C17)</f>
        <v>14884843.874453485</v>
      </c>
      <c r="D17" s="6">
        <f>SUM(ELIC!D17)</f>
        <v>0</v>
      </c>
      <c r="E17" s="6">
        <f>SUM(ELIC!E17)</f>
        <v>0</v>
      </c>
      <c r="F17" s="6">
        <f t="shared" si="0"/>
        <v>38877879.09665424</v>
      </c>
      <c r="G17" s="7">
        <f>SUM(ELIC!F17)</f>
        <v>38877879.09665424</v>
      </c>
      <c r="I17" s="7" t="s">
        <v>0</v>
      </c>
      <c r="J17" s="6" t="s">
        <v>0</v>
      </c>
    </row>
    <row r="18" spans="1:10" ht="12.75">
      <c r="A18" s="39" t="s">
        <v>27</v>
      </c>
      <c r="B18" s="6">
        <f>SUM(ELIC!B18)</f>
        <v>6861566.791657248</v>
      </c>
      <c r="C18" s="6">
        <f>SUM(ELIC!C18)</f>
        <v>7188756.8483081525</v>
      </c>
      <c r="D18" s="6">
        <f>SUM(ELIC!D18)</f>
        <v>0</v>
      </c>
      <c r="E18" s="6">
        <f>SUM(ELIC!E18)</f>
        <v>0</v>
      </c>
      <c r="F18" s="6">
        <f t="shared" si="0"/>
        <v>14050323.6399654</v>
      </c>
      <c r="G18" s="7">
        <f>SUM(ELIC!F18)</f>
        <v>14050323.6399654</v>
      </c>
      <c r="I18" s="7" t="s">
        <v>0</v>
      </c>
      <c r="J18" s="6" t="s">
        <v>0</v>
      </c>
    </row>
    <row r="19" spans="1:10" ht="12.75">
      <c r="A19" s="39" t="s">
        <v>29</v>
      </c>
      <c r="B19" s="6">
        <f>SUM(ELIC!B19)</f>
        <v>70027960.1604015</v>
      </c>
      <c r="C19" s="6">
        <f>SUM(ELIC!C19)</f>
        <v>93260909.43351959</v>
      </c>
      <c r="D19" s="6">
        <f>SUM(ELIC!D19)</f>
        <v>0</v>
      </c>
      <c r="E19" s="6">
        <f>SUM(ELIC!E19)</f>
        <v>6526875.859845563</v>
      </c>
      <c r="F19" s="6">
        <f t="shared" si="0"/>
        <v>169815745.4537666</v>
      </c>
      <c r="G19" s="7">
        <f>SUM(ELIC!F19)</f>
        <v>169815745.4537666</v>
      </c>
      <c r="I19" s="7" t="s">
        <v>0</v>
      </c>
      <c r="J19" s="6" t="s">
        <v>0</v>
      </c>
    </row>
    <row r="20" spans="1:7" ht="12.75">
      <c r="A20" s="39" t="s">
        <v>31</v>
      </c>
      <c r="B20" s="6">
        <f>SUM(ELIC!B20)</f>
        <v>13487235.947953807</v>
      </c>
      <c r="C20" s="6">
        <f>SUM(ELIC!C20)</f>
        <v>23890527.750900704</v>
      </c>
      <c r="D20" s="6">
        <f>SUM(ELIC!D20)</f>
        <v>0</v>
      </c>
      <c r="E20" s="6">
        <f>SUM(ELIC!E20)</f>
        <v>13274.318083003738</v>
      </c>
      <c r="F20" s="6">
        <f t="shared" si="0"/>
        <v>37391038.01693752</v>
      </c>
      <c r="G20" s="7">
        <f>SUM(ELIC!F20)</f>
        <v>37391038.01693752</v>
      </c>
    </row>
    <row r="21" spans="1:7" ht="12.75">
      <c r="A21" s="39" t="s">
        <v>33</v>
      </c>
      <c r="B21" s="6">
        <f>SUM(ELIC!B21)</f>
        <v>12003298.676964186</v>
      </c>
      <c r="C21" s="6">
        <f>SUM(ELIC!C21)</f>
        <v>19070579.495385848</v>
      </c>
      <c r="D21" s="6">
        <f>SUM(ELIC!D21)</f>
        <v>0</v>
      </c>
      <c r="E21" s="6">
        <f>SUM(ELIC!E21)</f>
        <v>40690.76761448455</v>
      </c>
      <c r="F21" s="6">
        <f t="shared" si="0"/>
        <v>31114568.939964518</v>
      </c>
      <c r="G21" s="7">
        <f>SUM(ELIC!F21)</f>
        <v>31114568.939964518</v>
      </c>
    </row>
    <row r="22" spans="1:7" ht="12.75">
      <c r="A22" s="39" t="s">
        <v>35</v>
      </c>
      <c r="B22" s="6">
        <f>SUM(ELIC!B22)</f>
        <v>22258072.24701117</v>
      </c>
      <c r="C22" s="6">
        <f>SUM(ELIC!C22)</f>
        <v>9203211.85719476</v>
      </c>
      <c r="D22" s="6">
        <f>SUM(ELIC!D22)</f>
        <v>0</v>
      </c>
      <c r="E22" s="6">
        <f>SUM(ELIC!E22)</f>
        <v>0</v>
      </c>
      <c r="F22" s="6">
        <f t="shared" si="0"/>
        <v>31461284.10420593</v>
      </c>
      <c r="G22" s="7">
        <f>SUM(ELIC!F22)</f>
        <v>31461284.10420593</v>
      </c>
    </row>
    <row r="23" spans="1:7" ht="12.75">
      <c r="A23" s="39" t="s">
        <v>37</v>
      </c>
      <c r="B23" s="6">
        <f>SUM(ELIC!B23)</f>
        <v>12269070.99827256</v>
      </c>
      <c r="C23" s="6">
        <f>SUM(ELIC!C23)</f>
        <v>20114747.07250009</v>
      </c>
      <c r="D23" s="6">
        <f>SUM(ELIC!D23)</f>
        <v>0</v>
      </c>
      <c r="E23" s="6">
        <f>SUM(ELIC!E23)</f>
        <v>0</v>
      </c>
      <c r="F23" s="6">
        <f aca="true" t="shared" si="1" ref="F23:F38">SUM(B23:E23)</f>
        <v>32383818.07077265</v>
      </c>
      <c r="G23" s="7">
        <f>SUM(ELIC!F23)</f>
        <v>32383818.07077265</v>
      </c>
    </row>
    <row r="24" spans="1:7" ht="12.75">
      <c r="A24" s="39" t="s">
        <v>39</v>
      </c>
      <c r="B24" s="6">
        <f>SUM(ELIC!B24)</f>
        <v>0</v>
      </c>
      <c r="C24" s="6">
        <f>SUM(ELIC!C24)</f>
        <v>0</v>
      </c>
      <c r="D24" s="6">
        <f>SUM(ELIC!D24)</f>
        <v>0</v>
      </c>
      <c r="E24" s="6">
        <f>SUM(ELIC!E24)</f>
        <v>0</v>
      </c>
      <c r="F24" s="6">
        <f t="shared" si="1"/>
        <v>0</v>
      </c>
      <c r="G24" s="7">
        <f>SUM(ELIC!F24)</f>
        <v>0</v>
      </c>
    </row>
    <row r="25" spans="1:7" ht="12.75">
      <c r="A25" s="39" t="s">
        <v>40</v>
      </c>
      <c r="B25" s="6">
        <f>SUM(ELIC!B25)</f>
        <v>0</v>
      </c>
      <c r="C25" s="6">
        <f>SUM(ELIC!C25)</f>
        <v>0</v>
      </c>
      <c r="D25" s="6">
        <f>SUM(ELIC!D25)</f>
        <v>0</v>
      </c>
      <c r="E25" s="6">
        <f>SUM(ELIC!E25)</f>
        <v>0</v>
      </c>
      <c r="F25" s="6">
        <f t="shared" si="1"/>
        <v>0</v>
      </c>
      <c r="G25" s="7">
        <f>SUM(ELIC!F25)</f>
        <v>0</v>
      </c>
    </row>
    <row r="26" spans="1:7" ht="12.75">
      <c r="A26" s="39" t="s">
        <v>42</v>
      </c>
      <c r="B26" s="6">
        <f>SUM(ELIC!B26)</f>
        <v>17010392.960470628</v>
      </c>
      <c r="C26" s="6">
        <f>SUM(ELIC!C26)</f>
        <v>17630055.62386946</v>
      </c>
      <c r="D26" s="6">
        <f>SUM(ELIC!D26)</f>
        <v>0</v>
      </c>
      <c r="E26" s="6">
        <f>SUM(ELIC!E26)</f>
        <v>5728140.33813468</v>
      </c>
      <c r="F26" s="6">
        <f t="shared" si="1"/>
        <v>40368588.92247477</v>
      </c>
      <c r="G26" s="7">
        <f>SUM(ELIC!F26)</f>
        <v>40368588.92247477</v>
      </c>
    </row>
    <row r="27" spans="1:7" ht="12.75">
      <c r="A27" s="39" t="s">
        <v>44</v>
      </c>
      <c r="B27" s="6">
        <f>SUM(ELIC!B27)</f>
        <v>37894118.98519598</v>
      </c>
      <c r="C27" s="6">
        <f>SUM(ELIC!C27)</f>
        <v>37232840.789789915</v>
      </c>
      <c r="D27" s="6">
        <f>SUM(ELIC!D27)</f>
        <v>0</v>
      </c>
      <c r="E27" s="6">
        <f>SUM(ELIC!E27)</f>
        <v>0</v>
      </c>
      <c r="F27" s="6">
        <f t="shared" si="1"/>
        <v>75126959.7749859</v>
      </c>
      <c r="G27" s="7">
        <f>SUM(ELIC!F27)</f>
        <v>75126959.7749859</v>
      </c>
    </row>
    <row r="28" spans="1:7" ht="12.75">
      <c r="A28" s="39" t="s">
        <v>45</v>
      </c>
      <c r="B28" s="6">
        <f>SUM(ELIC!B28)</f>
        <v>-1215.844844036508</v>
      </c>
      <c r="C28" s="6">
        <f>SUM(ELIC!C28)</f>
        <v>0</v>
      </c>
      <c r="D28" s="6">
        <f>SUM(ELIC!D28)</f>
        <v>0</v>
      </c>
      <c r="E28" s="6">
        <f>SUM(ELIC!E28)</f>
        <v>-79348.21668487064</v>
      </c>
      <c r="F28" s="6">
        <f t="shared" si="1"/>
        <v>-80564.06152890714</v>
      </c>
      <c r="G28" s="7">
        <f>SUM(ELIC!F28)</f>
        <v>-80564.06152890714</v>
      </c>
    </row>
    <row r="29" spans="1:7" ht="12.75">
      <c r="A29" s="39" t="s">
        <v>46</v>
      </c>
      <c r="B29" s="6">
        <f>SUM(ELIC!B29)</f>
        <v>13546538.472867038</v>
      </c>
      <c r="C29" s="6">
        <f>SUM(ELIC!C29)</f>
        <v>31264755.634726234</v>
      </c>
      <c r="D29" s="6">
        <f>SUM(ELIC!D29)</f>
        <v>0</v>
      </c>
      <c r="E29" s="6">
        <f>SUM(ELIC!E29)</f>
        <v>10569.954112617057</v>
      </c>
      <c r="F29" s="6">
        <f t="shared" si="1"/>
        <v>44821864.06170589</v>
      </c>
      <c r="G29" s="7">
        <f>SUM(ELIC!F29)</f>
        <v>44821864.06170589</v>
      </c>
    </row>
    <row r="30" spans="1:7" ht="12.75">
      <c r="A30" s="39" t="s">
        <v>47</v>
      </c>
      <c r="B30" s="6">
        <f>SUM(ELIC!B30)</f>
        <v>17888781.9634508</v>
      </c>
      <c r="C30" s="6">
        <f>SUM(ELIC!C30)</f>
        <v>4836398.730621939</v>
      </c>
      <c r="D30" s="6">
        <f>SUM(ELIC!D30)</f>
        <v>0</v>
      </c>
      <c r="E30" s="6">
        <f>SUM(ELIC!E30)</f>
        <v>95533.13346395384</v>
      </c>
      <c r="F30" s="6">
        <f t="shared" si="1"/>
        <v>22820713.82753669</v>
      </c>
      <c r="G30" s="7">
        <f>SUM(ELIC!F30)</f>
        <v>22820713.82753669</v>
      </c>
    </row>
    <row r="31" spans="1:7" ht="12.75">
      <c r="A31" s="39" t="s">
        <v>48</v>
      </c>
      <c r="B31" s="6">
        <f>SUM(ELIC!B31)</f>
        <v>50384031.52045126</v>
      </c>
      <c r="C31" s="6">
        <f>SUM(ELIC!C31)</f>
        <v>21678543.326994084</v>
      </c>
      <c r="D31" s="6">
        <f>SUM(ELIC!D31)</f>
        <v>0</v>
      </c>
      <c r="E31" s="6">
        <f>SUM(ELIC!E31)</f>
        <v>0</v>
      </c>
      <c r="F31" s="6">
        <f t="shared" si="1"/>
        <v>72062574.84744534</v>
      </c>
      <c r="G31" s="7">
        <f>SUM(ELIC!F31)</f>
        <v>72062574.84744534</v>
      </c>
    </row>
    <row r="32" spans="1:7" ht="12.75">
      <c r="A32" s="39" t="s">
        <v>49</v>
      </c>
      <c r="B32" s="6">
        <f>SUM(ELIC!B32)</f>
        <v>3142640.297057426</v>
      </c>
      <c r="C32" s="6">
        <f>SUM(ELIC!C32)</f>
        <v>3095648.5879626307</v>
      </c>
      <c r="D32" s="6">
        <f>SUM(ELIC!D32)</f>
        <v>0</v>
      </c>
      <c r="E32" s="6">
        <f>SUM(ELIC!E32)</f>
        <v>0</v>
      </c>
      <c r="F32" s="6">
        <f t="shared" si="1"/>
        <v>6238288.885020057</v>
      </c>
      <c r="G32" s="7">
        <f>SUM(ELIC!F32)</f>
        <v>6238288.885020057</v>
      </c>
    </row>
    <row r="33" spans="1:7" ht="12.75">
      <c r="A33" s="39" t="s">
        <v>50</v>
      </c>
      <c r="B33" s="6">
        <f>SUM(ELIC!B33)</f>
        <v>9743482.645695975</v>
      </c>
      <c r="C33" s="6">
        <f>SUM(ELIC!C33)</f>
        <v>5984174.43154111</v>
      </c>
      <c r="D33" s="6">
        <f>SUM(ELIC!D33)</f>
        <v>0</v>
      </c>
      <c r="E33" s="6">
        <f>SUM(ELIC!E33)</f>
        <v>0</v>
      </c>
      <c r="F33" s="6">
        <f t="shared" si="1"/>
        <v>15727657.077237085</v>
      </c>
      <c r="G33" s="7">
        <f>SUM(ELIC!F33)</f>
        <v>15727657.077237085</v>
      </c>
    </row>
    <row r="34" spans="1:7" ht="12.75">
      <c r="A34" s="39" t="s">
        <v>51</v>
      </c>
      <c r="B34" s="6">
        <f>SUM(ELIC!B34)</f>
        <v>11616625.40606296</v>
      </c>
      <c r="C34" s="6">
        <f>SUM(ELIC!C34)</f>
        <v>6143187.52014344</v>
      </c>
      <c r="D34" s="6">
        <f>SUM(ELIC!D34)</f>
        <v>0</v>
      </c>
      <c r="E34" s="6">
        <f>SUM(ELIC!E34)</f>
        <v>0</v>
      </c>
      <c r="F34" s="6">
        <f t="shared" si="1"/>
        <v>17759812.926206402</v>
      </c>
      <c r="G34" s="7">
        <f>SUM(ELIC!F34)</f>
        <v>17759812.926206402</v>
      </c>
    </row>
    <row r="35" spans="1:7" ht="12.75">
      <c r="A35" s="39" t="s">
        <v>52</v>
      </c>
      <c r="B35" s="6">
        <f>SUM(ELIC!B35)</f>
        <v>0</v>
      </c>
      <c r="C35" s="6">
        <f>SUM(ELIC!C35)</f>
        <v>0</v>
      </c>
      <c r="D35" s="6">
        <f>SUM(ELIC!D35)</f>
        <v>0</v>
      </c>
      <c r="E35" s="6">
        <f>SUM(ELIC!E35)</f>
        <v>0</v>
      </c>
      <c r="F35" s="6">
        <f t="shared" si="1"/>
        <v>0</v>
      </c>
      <c r="G35" s="7">
        <f>SUM(ELIC!F35)</f>
        <v>0</v>
      </c>
    </row>
    <row r="36" spans="1:7" ht="12.75">
      <c r="A36" s="39" t="s">
        <v>53</v>
      </c>
      <c r="B36" s="6">
        <f>SUM(ELIC!B36)</f>
        <v>18692826.774640873</v>
      </c>
      <c r="C36" s="6">
        <f>SUM(ELIC!C36)</f>
        <v>45341364.29477913</v>
      </c>
      <c r="D36" s="6">
        <f>SUM(ELIC!D36)</f>
        <v>0</v>
      </c>
      <c r="E36" s="6">
        <f>SUM(ELIC!E36)</f>
        <v>1139585.8030704458</v>
      </c>
      <c r="F36" s="6">
        <f t="shared" si="1"/>
        <v>65173776.87249045</v>
      </c>
      <c r="G36" s="7">
        <f>SUM(ELIC!F36)</f>
        <v>65173776.87249045</v>
      </c>
    </row>
    <row r="37" spans="1:7" ht="12.75">
      <c r="A37" s="39" t="s">
        <v>54</v>
      </c>
      <c r="B37" s="6">
        <f>SUM(ELIC!B37)</f>
        <v>4271405.880333729</v>
      </c>
      <c r="C37" s="6">
        <f>SUM(ELIC!C37)</f>
        <v>6752609.886506096</v>
      </c>
      <c r="D37" s="6">
        <f>SUM(ELIC!D37)</f>
        <v>0</v>
      </c>
      <c r="E37" s="6">
        <f>SUM(ELIC!E37)</f>
        <v>0</v>
      </c>
      <c r="F37" s="6">
        <f t="shared" si="1"/>
        <v>11024015.766839825</v>
      </c>
      <c r="G37" s="7">
        <f>SUM(ELIC!F37)</f>
        <v>11024015.766839825</v>
      </c>
    </row>
    <row r="38" spans="1:7" ht="12.75">
      <c r="A38" s="39" t="s">
        <v>55</v>
      </c>
      <c r="B38" s="6">
        <f>SUM(ELIC!B38)</f>
        <v>0</v>
      </c>
      <c r="C38" s="6">
        <f>SUM(ELIC!C38)</f>
        <v>0</v>
      </c>
      <c r="D38" s="6">
        <f>SUM(ELIC!D38)</f>
        <v>0</v>
      </c>
      <c r="E38" s="6">
        <f>SUM(ELIC!E38)</f>
        <v>0</v>
      </c>
      <c r="F38" s="6">
        <f t="shared" si="1"/>
        <v>0</v>
      </c>
      <c r="G38" s="7">
        <f>SUM(ELIC!F38)</f>
        <v>0</v>
      </c>
    </row>
    <row r="39" spans="1:7" ht="12.75">
      <c r="A39" s="39" t="s">
        <v>56</v>
      </c>
      <c r="B39" s="6">
        <f>SUM(ELIC!B39)</f>
        <v>28544722.880615074</v>
      </c>
      <c r="C39" s="6">
        <f>SUM(ELIC!C39)</f>
        <v>59493927.812938</v>
      </c>
      <c r="D39" s="6">
        <f>SUM(ELIC!D39)</f>
        <v>0</v>
      </c>
      <c r="E39" s="6">
        <f>SUM(ELIC!E39)</f>
        <v>0</v>
      </c>
      <c r="F39" s="6">
        <f aca="true" t="shared" si="2" ref="F39:F54">SUM(B39:E39)</f>
        <v>88038650.69355308</v>
      </c>
      <c r="G39" s="7">
        <f>SUM(ELIC!F39)</f>
        <v>88038650.69355308</v>
      </c>
    </row>
    <row r="40" spans="1:7" ht="12.75">
      <c r="A40" s="39" t="s">
        <v>57</v>
      </c>
      <c r="B40" s="6">
        <f>SUM(ELIC!B40)</f>
        <v>3102214.669698706</v>
      </c>
      <c r="C40" s="6">
        <f>SUM(ELIC!C40)</f>
        <v>4273340.971904411</v>
      </c>
      <c r="D40" s="6">
        <f>SUM(ELIC!D40)</f>
        <v>0</v>
      </c>
      <c r="E40" s="6">
        <f>SUM(ELIC!E40)</f>
        <v>29425.539614555804</v>
      </c>
      <c r="F40" s="6">
        <f t="shared" si="2"/>
        <v>7404981.181217672</v>
      </c>
      <c r="G40" s="7">
        <f>SUM(ELIC!F40)</f>
        <v>7404981.181217672</v>
      </c>
    </row>
    <row r="41" spans="1:7" ht="12.75">
      <c r="A41" s="39" t="s">
        <v>58</v>
      </c>
      <c r="B41" s="6">
        <f>SUM(ELIC!B41)</f>
        <v>27439906.62130181</v>
      </c>
      <c r="C41" s="6">
        <f>SUM(ELIC!C41)</f>
        <v>32269588.61809136</v>
      </c>
      <c r="D41" s="6">
        <f>SUM(ELIC!D41)</f>
        <v>0</v>
      </c>
      <c r="E41" s="6">
        <f>SUM(ELIC!E41)</f>
        <v>1864304.0239114058</v>
      </c>
      <c r="F41" s="6">
        <f t="shared" si="2"/>
        <v>61573799.263304584</v>
      </c>
      <c r="G41" s="7">
        <f>SUM(ELIC!F41)</f>
        <v>61573799.263304584</v>
      </c>
    </row>
    <row r="42" spans="1:7" ht="12.75">
      <c r="A42" s="39" t="s">
        <v>59</v>
      </c>
      <c r="B42" s="6">
        <f>SUM(ELIC!B42)</f>
        <v>9994190.803697022</v>
      </c>
      <c r="C42" s="6">
        <f>SUM(ELIC!C42)</f>
        <v>15961001.721839804</v>
      </c>
      <c r="D42" s="6">
        <f>SUM(ELIC!D42)</f>
        <v>0</v>
      </c>
      <c r="E42" s="6">
        <f>SUM(ELIC!E42)</f>
        <v>0</v>
      </c>
      <c r="F42" s="6">
        <f t="shared" si="2"/>
        <v>25955192.525536828</v>
      </c>
      <c r="G42" s="7">
        <f>SUM(ELIC!F42)</f>
        <v>25955192.525536828</v>
      </c>
    </row>
    <row r="43" spans="1:7" ht="12.75">
      <c r="A43" s="39" t="s">
        <v>60</v>
      </c>
      <c r="B43" s="6">
        <f>SUM(ELIC!B43)</f>
        <v>14310652.226629077</v>
      </c>
      <c r="C43" s="6">
        <f>SUM(ELIC!C43)</f>
        <v>14959543.04455415</v>
      </c>
      <c r="D43" s="6">
        <f>SUM(ELIC!D43)</f>
        <v>0</v>
      </c>
      <c r="E43" s="6">
        <f>SUM(ELIC!E43)</f>
        <v>0</v>
      </c>
      <c r="F43" s="6">
        <f t="shared" si="2"/>
        <v>29270195.271183226</v>
      </c>
      <c r="G43" s="7">
        <f>SUM(ELIC!F43)</f>
        <v>29270195.271183226</v>
      </c>
    </row>
    <row r="44" spans="1:7" ht="12.75">
      <c r="A44" s="39" t="s">
        <v>61</v>
      </c>
      <c r="B44" s="6">
        <f>SUM(ELIC!B44)</f>
        <v>42555009.3501191</v>
      </c>
      <c r="C44" s="6">
        <f>SUM(ELIC!C44)</f>
        <v>149525712.76451784</v>
      </c>
      <c r="D44" s="6">
        <f>SUM(ELIC!D44)</f>
        <v>0</v>
      </c>
      <c r="E44" s="6">
        <f>SUM(ELIC!E44)</f>
        <v>0</v>
      </c>
      <c r="F44" s="6">
        <f t="shared" si="2"/>
        <v>192080722.11463696</v>
      </c>
      <c r="G44" s="7">
        <f>SUM(ELIC!F44)</f>
        <v>192080722.11463696</v>
      </c>
    </row>
    <row r="45" spans="1:7" ht="12.75">
      <c r="A45" s="39" t="s">
        <v>62</v>
      </c>
      <c r="B45" s="6">
        <f>SUM(ELIC!B45)</f>
        <v>428126.3706338798</v>
      </c>
      <c r="C45" s="6">
        <f>SUM(ELIC!C45)</f>
        <v>540608.9072725181</v>
      </c>
      <c r="D45" s="6">
        <f>SUM(ELIC!D45)</f>
        <v>0</v>
      </c>
      <c r="E45" s="6">
        <f>SUM(ELIC!E45)</f>
        <v>0</v>
      </c>
      <c r="F45" s="6">
        <f t="shared" si="2"/>
        <v>968735.2779063979</v>
      </c>
      <c r="G45" s="7">
        <f>SUM(ELIC!F45)</f>
        <v>968735.2779063979</v>
      </c>
    </row>
    <row r="46" spans="1:7" ht="12.75">
      <c r="A46" s="39" t="s">
        <v>63</v>
      </c>
      <c r="B46" s="6">
        <f>SUM(ELIC!B46)</f>
        <v>3044830.7946448</v>
      </c>
      <c r="C46" s="6">
        <f>SUM(ELIC!C46)</f>
        <v>19147081.85425306</v>
      </c>
      <c r="D46" s="6">
        <f>SUM(ELIC!D46)</f>
        <v>0</v>
      </c>
      <c r="E46" s="6">
        <f>SUM(ELIC!E46)</f>
        <v>0</v>
      </c>
      <c r="F46" s="6">
        <f t="shared" si="2"/>
        <v>22191912.64889786</v>
      </c>
      <c r="G46" s="7">
        <f>SUM(ELIC!F46)</f>
        <v>22191912.64889786</v>
      </c>
    </row>
    <row r="47" spans="1:7" ht="12.75">
      <c r="A47" s="39" t="s">
        <v>64</v>
      </c>
      <c r="B47" s="6">
        <f>SUM(ELIC!B47)</f>
        <v>15658663.874870893</v>
      </c>
      <c r="C47" s="6">
        <f>SUM(ELIC!C47)</f>
        <v>19191048.390313216</v>
      </c>
      <c r="D47" s="6">
        <f>SUM(ELIC!D47)</f>
        <v>0</v>
      </c>
      <c r="E47" s="6">
        <f>SUM(ELIC!E47)</f>
        <v>0</v>
      </c>
      <c r="F47" s="6">
        <f t="shared" si="2"/>
        <v>34849712.265184104</v>
      </c>
      <c r="G47" s="7">
        <f>SUM(ELIC!F47)</f>
        <v>34849712.265184104</v>
      </c>
    </row>
    <row r="48" spans="1:7" ht="12.75">
      <c r="A48" s="39" t="s">
        <v>65</v>
      </c>
      <c r="B48" s="6">
        <f>SUM(ELIC!B48)</f>
        <v>6130233.166216798</v>
      </c>
      <c r="C48" s="6">
        <f>SUM(ELIC!C48)</f>
        <v>2429941.650462029</v>
      </c>
      <c r="D48" s="6">
        <f>SUM(ELIC!D48)</f>
        <v>0</v>
      </c>
      <c r="E48" s="6">
        <f>SUM(ELIC!E48)</f>
        <v>0</v>
      </c>
      <c r="F48" s="6">
        <f t="shared" si="2"/>
        <v>8560174.816678828</v>
      </c>
      <c r="G48" s="7">
        <f>SUM(ELIC!F48)</f>
        <v>8560174.816678828</v>
      </c>
    </row>
    <row r="49" spans="1:7" ht="12.75">
      <c r="A49" s="39" t="s">
        <v>66</v>
      </c>
      <c r="B49" s="6">
        <f>SUM(ELIC!B49)</f>
        <v>22678138.63684761</v>
      </c>
      <c r="C49" s="6">
        <f>SUM(ELIC!C49)</f>
        <v>13497915.118685493</v>
      </c>
      <c r="D49" s="6">
        <f>SUM(ELIC!D49)</f>
        <v>0</v>
      </c>
      <c r="E49" s="6">
        <f>SUM(ELIC!E49)</f>
        <v>0</v>
      </c>
      <c r="F49" s="6">
        <f t="shared" si="2"/>
        <v>36176053.75553311</v>
      </c>
      <c r="G49" s="7">
        <f>SUM(ELIC!F49)</f>
        <v>36176053.75553311</v>
      </c>
    </row>
    <row r="50" spans="1:7" ht="12.75">
      <c r="A50" s="39" t="s">
        <v>67</v>
      </c>
      <c r="B50" s="6">
        <f>SUM(ELIC!B50)</f>
        <v>105068953.96885395</v>
      </c>
      <c r="C50" s="6">
        <f>SUM(ELIC!C50)</f>
        <v>112545243.89022112</v>
      </c>
      <c r="D50" s="6">
        <f>SUM(ELIC!D50)</f>
        <v>0</v>
      </c>
      <c r="E50" s="6">
        <f>SUM(ELIC!E50)</f>
        <v>11824618.799327398</v>
      </c>
      <c r="F50" s="6">
        <f t="shared" si="2"/>
        <v>229438816.65840247</v>
      </c>
      <c r="G50" s="7">
        <f>SUM(ELIC!F50)</f>
        <v>229438816.65840247</v>
      </c>
    </row>
    <row r="51" spans="1:7" ht="12.75">
      <c r="A51" s="39" t="s">
        <v>68</v>
      </c>
      <c r="B51" s="6">
        <f>SUM(ELIC!B51)</f>
        <v>8036800.274868604</v>
      </c>
      <c r="C51" s="6">
        <f>SUM(ELIC!C51)</f>
        <v>5405772.53887181</v>
      </c>
      <c r="D51" s="6">
        <f>SUM(ELIC!D51)</f>
        <v>0</v>
      </c>
      <c r="E51" s="6">
        <f>SUM(ELIC!E51)</f>
        <v>245918.06021374842</v>
      </c>
      <c r="F51" s="6">
        <f t="shared" si="2"/>
        <v>13688490.873954162</v>
      </c>
      <c r="G51" s="7">
        <f>SUM(ELIC!F51)</f>
        <v>13688490.873954162</v>
      </c>
    </row>
    <row r="52" spans="1:7" ht="12.75">
      <c r="A52" s="39" t="s">
        <v>69</v>
      </c>
      <c r="B52" s="6">
        <f>SUM(ELIC!B52)</f>
        <v>0</v>
      </c>
      <c r="C52" s="6">
        <f>SUM(ELIC!C52)</f>
        <v>0</v>
      </c>
      <c r="D52" s="6">
        <f>SUM(ELIC!D52)</f>
        <v>0</v>
      </c>
      <c r="E52" s="6">
        <f>SUM(ELIC!E52)</f>
        <v>0</v>
      </c>
      <c r="F52" s="6">
        <f t="shared" si="2"/>
        <v>0</v>
      </c>
      <c r="G52" s="7">
        <f>SUM(ELIC!F52)</f>
        <v>0</v>
      </c>
    </row>
    <row r="53" spans="1:7" ht="12.75">
      <c r="A53" s="39" t="s">
        <v>70</v>
      </c>
      <c r="B53" s="6">
        <f>SUM(ELIC!B53)</f>
        <v>10046578.096215434</v>
      </c>
      <c r="C53" s="6">
        <f>SUM(ELIC!C53)</f>
        <v>16859601.382268175</v>
      </c>
      <c r="D53" s="6">
        <f>SUM(ELIC!D53)</f>
        <v>0</v>
      </c>
      <c r="E53" s="6">
        <f>SUM(ELIC!E53)</f>
        <v>0</v>
      </c>
      <c r="F53" s="6">
        <f t="shared" si="2"/>
        <v>26906179.47848361</v>
      </c>
      <c r="G53" s="7">
        <f>SUM(ELIC!F53)</f>
        <v>26906179.47848361</v>
      </c>
    </row>
    <row r="54" spans="1:7" ht="12.75">
      <c r="A54" s="39" t="s">
        <v>71</v>
      </c>
      <c r="B54" s="6">
        <f>SUM(ELIC!B54)</f>
        <v>31738670.16621504</v>
      </c>
      <c r="C54" s="6">
        <f>SUM(ELIC!C54)</f>
        <v>50425121.39985229</v>
      </c>
      <c r="D54" s="6">
        <f>SUM(ELIC!D54)</f>
        <v>0</v>
      </c>
      <c r="E54" s="6">
        <f>SUM(ELIC!E54)</f>
        <v>2222240.658922942</v>
      </c>
      <c r="F54" s="6">
        <f t="shared" si="2"/>
        <v>84386032.22499028</v>
      </c>
      <c r="G54" s="7">
        <f>SUM(ELIC!F54)</f>
        <v>84386032.22499028</v>
      </c>
    </row>
    <row r="55" spans="1:7" ht="12.75">
      <c r="A55" s="39" t="s">
        <v>72</v>
      </c>
      <c r="B55" s="6">
        <f>SUM(ELIC!B55)</f>
        <v>1966157.3034586043</v>
      </c>
      <c r="C55" s="6">
        <f>SUM(ELIC!C55)</f>
        <v>2869608.7459478434</v>
      </c>
      <c r="D55" s="6">
        <f>SUM(ELIC!D55)</f>
        <v>0</v>
      </c>
      <c r="E55" s="6">
        <f>SUM(ELIC!E55)</f>
        <v>0</v>
      </c>
      <c r="F55" s="6">
        <f>SUM(B55:E55)</f>
        <v>4835766.049406447</v>
      </c>
      <c r="G55" s="7">
        <f>SUM(ELIC!F55)</f>
        <v>4835766.049406447</v>
      </c>
    </row>
    <row r="56" spans="1:7" ht="12.75">
      <c r="A56" s="39" t="s">
        <v>73</v>
      </c>
      <c r="B56" s="6">
        <f>SUM(ELIC!B56)</f>
        <v>14031790.800999055</v>
      </c>
      <c r="C56" s="6">
        <f>SUM(ELIC!C56)</f>
        <v>44770238.85373231</v>
      </c>
      <c r="D56" s="6">
        <f>SUM(ELIC!D56)</f>
        <v>0</v>
      </c>
      <c r="E56" s="6">
        <f>SUM(ELIC!E56)</f>
        <v>81233.22537159767</v>
      </c>
      <c r="F56" s="6">
        <f>SUM(B56:E56)</f>
        <v>58883262.88010296</v>
      </c>
      <c r="G56" s="7">
        <f>SUM(ELIC!F56)</f>
        <v>58883262.88010296</v>
      </c>
    </row>
    <row r="57" spans="1:7" ht="12.75">
      <c r="A57" s="39" t="s">
        <v>74</v>
      </c>
      <c r="B57" s="6">
        <f>SUM(ELIC!B57)</f>
        <v>2864856.9517428973</v>
      </c>
      <c r="C57" s="6">
        <f>SUM(ELIC!C57)</f>
        <v>3167659.0451710285</v>
      </c>
      <c r="D57" s="6">
        <f>SUM(ELIC!D57)</f>
        <v>0</v>
      </c>
      <c r="E57" s="6">
        <f>SUM(ELIC!E57)</f>
        <v>0</v>
      </c>
      <c r="F57" s="6">
        <f>SUM(B57:E57)</f>
        <v>6032515.996913926</v>
      </c>
      <c r="G57" s="7">
        <f>SUM(ELIC!F57)</f>
        <v>6032515.996913926</v>
      </c>
    </row>
    <row r="58" spans="1:7" ht="12.75">
      <c r="A58" s="39" t="s">
        <v>75</v>
      </c>
      <c r="B58" s="6">
        <f>SUM(ELIC!B58)</f>
        <v>0</v>
      </c>
      <c r="C58" s="6">
        <f>SUM(ELIC!C58)</f>
        <v>0</v>
      </c>
      <c r="D58" s="6">
        <f>SUM(ELIC!D58)</f>
        <v>0</v>
      </c>
      <c r="E58" s="6">
        <f>SUM(ELIC!E58)</f>
        <v>0</v>
      </c>
      <c r="F58" s="6">
        <f>SUM(B58:E58)</f>
        <v>0</v>
      </c>
      <c r="G58" s="7">
        <f>SUM(ELIC!F58)</f>
        <v>0</v>
      </c>
    </row>
    <row r="59" spans="1:6" ht="12.75">
      <c r="A59" s="39" t="s">
        <v>0</v>
      </c>
      <c r="B59" s="6"/>
      <c r="C59" s="6"/>
      <c r="D59" s="6"/>
      <c r="E59" s="6"/>
      <c r="F59" s="6"/>
    </row>
    <row r="60" spans="1:7" ht="12.75">
      <c r="A60" s="39" t="s">
        <v>6</v>
      </c>
      <c r="B60" s="6">
        <f aca="true" t="shared" si="3" ref="B60:G60">SUM(B6:B58)</f>
        <v>1110162706.2927237</v>
      </c>
      <c r="C60" s="6">
        <f t="shared" si="3"/>
        <v>1502377679.9549482</v>
      </c>
      <c r="D60" s="6">
        <f t="shared" si="3"/>
        <v>0</v>
      </c>
      <c r="E60" s="6">
        <f t="shared" si="3"/>
        <v>32216578.226379078</v>
      </c>
      <c r="F60" s="6">
        <f t="shared" si="3"/>
        <v>2644756964.4740505</v>
      </c>
      <c r="G60" s="7">
        <f t="shared" si="3"/>
        <v>2644756964.4740505</v>
      </c>
    </row>
    <row r="62" spans="1:6" ht="12.75">
      <c r="A62" s="134" t="s">
        <v>247</v>
      </c>
      <c r="B62" s="134"/>
      <c r="C62" s="134"/>
      <c r="D62" s="134"/>
      <c r="E62" s="134"/>
      <c r="F62" s="134"/>
    </row>
    <row r="63" spans="1:4" ht="12.75">
      <c r="A63" s="7" t="s">
        <v>139</v>
      </c>
      <c r="D63" s="7" t="s">
        <v>0</v>
      </c>
    </row>
    <row r="65" spans="1:6" ht="12.75">
      <c r="A65" s="7" t="s">
        <v>6</v>
      </c>
      <c r="B65" s="7">
        <f>SUM(B60:B63)</f>
        <v>1110162706.2927237</v>
      </c>
      <c r="C65" s="7">
        <f>SUM(C60:C63)</f>
        <v>1502377679.9549482</v>
      </c>
      <c r="D65" s="7">
        <f>SUM(D60:D63)</f>
        <v>0</v>
      </c>
      <c r="E65" s="7">
        <f>SUM(E60:E63)</f>
        <v>32216578.226379078</v>
      </c>
      <c r="F65" s="7">
        <f>SUM(F60:F63)</f>
        <v>2644756964.4740505</v>
      </c>
    </row>
    <row r="67" ht="12.75">
      <c r="A67" s="7" t="s">
        <v>0</v>
      </c>
    </row>
    <row r="72" spans="1:6" ht="12.75">
      <c r="A72" s="7" t="s">
        <v>140</v>
      </c>
      <c r="B72" s="7">
        <f>+summary!H9</f>
        <v>1110162706.2927237</v>
      </c>
      <c r="C72" s="7">
        <f>+summary!I9</f>
        <v>1502377679.9549482</v>
      </c>
      <c r="D72" s="7">
        <f>+summary!J9</f>
        <v>0</v>
      </c>
      <c r="E72" s="7">
        <f>+summary!K9</f>
        <v>32216578.226379078</v>
      </c>
      <c r="F72" s="7">
        <f>+summary!L9</f>
        <v>2644756964.474051</v>
      </c>
    </row>
    <row r="73" spans="2:6" ht="12.75">
      <c r="B73" s="7">
        <f>+B65-B72</f>
        <v>0</v>
      </c>
      <c r="C73" s="7">
        <f>+C65-C72</f>
        <v>0</v>
      </c>
      <c r="D73" s="7">
        <f>+D65-D72</f>
        <v>0</v>
      </c>
      <c r="E73" s="7">
        <f>+E65-E72</f>
        <v>0</v>
      </c>
      <c r="F73" s="7">
        <f>+F65-F72</f>
        <v>0</v>
      </c>
    </row>
  </sheetData>
  <mergeCells count="2">
    <mergeCell ref="A1:F1"/>
    <mergeCell ref="A62:F62"/>
  </mergeCells>
  <printOptions horizontalCentered="1" verticalCentered="1"/>
  <pageMargins left="0.5" right="0.5" top="0" bottom="0" header="0.5" footer="0.5"/>
  <pageSetup fitToHeight="1" fitToWidth="1" orientation="portrait" scale="70" r:id="rId1"/>
  <headerFooter alignWithMargins="0">
    <oddHeader xml:space="preserve">&amp;L&amp;"Geneva,Bold"&amp;D&amp;C&amp;"Geneva,Bold Italic"Ongoing Funding Insolvencies 
 Summary By State&amp;R&amp;"Geneva,Bold"UNAUDITED
© NOLHGA </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6.625" style="7" bestFit="1" customWidth="1"/>
    <col min="2" max="2" width="12.375" style="7" bestFit="1" customWidth="1"/>
    <col min="3" max="3" width="11.625" style="7" bestFit="1" customWidth="1"/>
    <col min="4" max="4" width="9.625" style="7" bestFit="1" customWidth="1"/>
    <col min="5" max="5" width="14.50390625" style="7" bestFit="1" customWidth="1"/>
    <col min="6" max="6" width="12.375" style="7" bestFit="1" customWidth="1"/>
    <col min="7" max="7" width="2.625" style="7" customWidth="1"/>
    <col min="8" max="8" width="28.125" style="7" bestFit="1" customWidth="1"/>
    <col min="9" max="9" width="12.375" style="8" bestFit="1" customWidth="1"/>
    <col min="10" max="16384" width="10.625" style="7" customWidth="1"/>
  </cols>
  <sheetData>
    <row r="1" spans="1:6" ht="12.75">
      <c r="A1" s="130" t="s">
        <v>248</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25423.677208088804</v>
      </c>
      <c r="C6" s="6">
        <v>0</v>
      </c>
      <c r="D6" s="6">
        <v>1382.2515729298539</v>
      </c>
      <c r="E6" s="6">
        <v>0</v>
      </c>
      <c r="F6" s="6">
        <f aca="true" t="shared" si="0" ref="F6:F21">SUM(B6:E6)</f>
        <v>26805.928781018658</v>
      </c>
      <c r="H6" s="7" t="s">
        <v>8</v>
      </c>
      <c r="I6" s="8" t="s">
        <v>0</v>
      </c>
    </row>
    <row r="7" spans="1:6" ht="12" customHeight="1">
      <c r="A7" s="39" t="s">
        <v>9</v>
      </c>
      <c r="B7" s="6">
        <v>32441.41420115915</v>
      </c>
      <c r="C7" s="6">
        <v>0</v>
      </c>
      <c r="D7" s="6">
        <v>69.59187887270464</v>
      </c>
      <c r="E7" s="6">
        <v>0</v>
      </c>
      <c r="F7" s="6">
        <f t="shared" si="0"/>
        <v>32511.006080031853</v>
      </c>
    </row>
    <row r="8" spans="1:9" ht="12.75">
      <c r="A8" s="39" t="s">
        <v>10</v>
      </c>
      <c r="B8" s="6">
        <v>1818880.2956128397</v>
      </c>
      <c r="C8" s="6">
        <v>909661.6344430662</v>
      </c>
      <c r="D8" s="6">
        <v>53680.40708822486</v>
      </c>
      <c r="E8" s="6">
        <v>0</v>
      </c>
      <c r="F8" s="6">
        <f t="shared" si="0"/>
        <v>2782222.337144131</v>
      </c>
      <c r="H8" s="7" t="s">
        <v>0</v>
      </c>
      <c r="I8" s="8" t="s">
        <v>0</v>
      </c>
    </row>
    <row r="9" spans="1:9" ht="12.75">
      <c r="A9" s="39" t="s">
        <v>11</v>
      </c>
      <c r="B9" s="6">
        <v>1646568.8128263</v>
      </c>
      <c r="C9" s="6">
        <v>16747.21400237214</v>
      </c>
      <c r="D9" s="6">
        <v>10044.373923500645</v>
      </c>
      <c r="E9" s="6">
        <v>0</v>
      </c>
      <c r="F9" s="6">
        <f t="shared" si="0"/>
        <v>1673360.4007521728</v>
      </c>
      <c r="H9" s="7" t="s">
        <v>0</v>
      </c>
      <c r="I9" s="8" t="s">
        <v>0</v>
      </c>
    </row>
    <row r="10" spans="1:9" ht="12.75">
      <c r="A10" s="39" t="s">
        <v>12</v>
      </c>
      <c r="B10" s="6">
        <v>0</v>
      </c>
      <c r="C10" s="6">
        <v>0</v>
      </c>
      <c r="D10" s="6">
        <v>0</v>
      </c>
      <c r="E10" s="6">
        <v>0</v>
      </c>
      <c r="F10" s="6">
        <f t="shared" si="0"/>
        <v>0</v>
      </c>
      <c r="H10" s="7" t="s">
        <v>13</v>
      </c>
      <c r="I10" s="8">
        <v>21461671.38</v>
      </c>
    </row>
    <row r="11" spans="1:6" ht="12.75">
      <c r="A11" s="39" t="s">
        <v>15</v>
      </c>
      <c r="B11" s="6">
        <v>42117</v>
      </c>
      <c r="C11" s="6">
        <v>0</v>
      </c>
      <c r="D11" s="6">
        <v>0</v>
      </c>
      <c r="E11" s="6">
        <v>0</v>
      </c>
      <c r="F11" s="6">
        <f t="shared" si="0"/>
        <v>42117</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137228</v>
      </c>
    </row>
    <row r="14" spans="1:9" ht="12.75">
      <c r="A14" s="39" t="s">
        <v>20</v>
      </c>
      <c r="B14" s="6">
        <v>0</v>
      </c>
      <c r="C14" s="6">
        <v>0</v>
      </c>
      <c r="D14" s="6">
        <v>0</v>
      </c>
      <c r="E14" s="6">
        <v>0</v>
      </c>
      <c r="F14" s="6">
        <f t="shared" si="0"/>
        <v>0</v>
      </c>
      <c r="H14" s="7" t="s">
        <v>21</v>
      </c>
      <c r="I14" s="8">
        <v>955571</v>
      </c>
    </row>
    <row r="15" spans="1:9" ht="12.75">
      <c r="A15" s="39" t="s">
        <v>22</v>
      </c>
      <c r="B15" s="6">
        <v>309597.53557725664</v>
      </c>
      <c r="C15" s="6">
        <v>0</v>
      </c>
      <c r="D15" s="6">
        <v>31513.856674665352</v>
      </c>
      <c r="E15" s="6">
        <v>0</v>
      </c>
      <c r="F15" s="6">
        <f t="shared" si="0"/>
        <v>341111.392251922</v>
      </c>
      <c r="H15" s="7" t="s">
        <v>23</v>
      </c>
      <c r="I15" s="8">
        <v>1347346.91</v>
      </c>
    </row>
    <row r="16" spans="1:6" ht="12.75">
      <c r="A16" s="39" t="s">
        <v>24</v>
      </c>
      <c r="B16" s="6">
        <v>0</v>
      </c>
      <c r="C16" s="6">
        <v>0</v>
      </c>
      <c r="D16" s="6">
        <v>0</v>
      </c>
      <c r="E16" s="6">
        <v>0</v>
      </c>
      <c r="F16" s="6">
        <f t="shared" si="0"/>
        <v>0</v>
      </c>
    </row>
    <row r="17" spans="1:8" ht="12.75">
      <c r="A17" s="39" t="s">
        <v>25</v>
      </c>
      <c r="B17" s="6">
        <v>189522.99102015275</v>
      </c>
      <c r="C17" s="6">
        <v>10441.919424447768</v>
      </c>
      <c r="D17" s="6">
        <v>886.5103452699125</v>
      </c>
      <c r="E17" s="6">
        <v>0</v>
      </c>
      <c r="F17" s="6">
        <f t="shared" si="0"/>
        <v>200851.42078987043</v>
      </c>
      <c r="H17" s="7" t="s">
        <v>26</v>
      </c>
    </row>
    <row r="18" spans="1:9" ht="12.75">
      <c r="A18" s="39" t="s">
        <v>27</v>
      </c>
      <c r="B18" s="6">
        <v>0</v>
      </c>
      <c r="C18" s="6">
        <v>0</v>
      </c>
      <c r="D18" s="6">
        <v>0</v>
      </c>
      <c r="E18" s="6">
        <v>0</v>
      </c>
      <c r="F18" s="6">
        <f t="shared" si="0"/>
        <v>0</v>
      </c>
      <c r="H18" s="7" t="s">
        <v>28</v>
      </c>
      <c r="I18" s="8">
        <v>0</v>
      </c>
    </row>
    <row r="19" spans="1:9" ht="12.75">
      <c r="A19" s="39" t="s">
        <v>29</v>
      </c>
      <c r="B19" s="6">
        <v>0</v>
      </c>
      <c r="C19" s="6">
        <v>0</v>
      </c>
      <c r="D19" s="6">
        <v>0</v>
      </c>
      <c r="E19" s="6">
        <v>0</v>
      </c>
      <c r="F19" s="6">
        <f t="shared" si="0"/>
        <v>0</v>
      </c>
      <c r="H19" s="7" t="s">
        <v>30</v>
      </c>
      <c r="I19" s="8">
        <v>-375118</v>
      </c>
    </row>
    <row r="20" spans="1:9" ht="12.75">
      <c r="A20" s="39" t="s">
        <v>31</v>
      </c>
      <c r="B20" s="6">
        <v>57354.86948683617</v>
      </c>
      <c r="C20" s="6">
        <v>0</v>
      </c>
      <c r="D20" s="6">
        <v>15703.276267444617</v>
      </c>
      <c r="E20" s="6">
        <v>0</v>
      </c>
      <c r="F20" s="6">
        <f t="shared" si="0"/>
        <v>73058.14575428079</v>
      </c>
      <c r="H20" s="7" t="s">
        <v>32</v>
      </c>
      <c r="I20" s="8" t="s">
        <v>0</v>
      </c>
    </row>
    <row r="21" spans="1:9" ht="12.75">
      <c r="A21" s="39" t="s">
        <v>33</v>
      </c>
      <c r="B21" s="6">
        <v>0</v>
      </c>
      <c r="C21" s="6">
        <v>0</v>
      </c>
      <c r="D21" s="6">
        <v>0</v>
      </c>
      <c r="E21" s="6">
        <v>0</v>
      </c>
      <c r="F21" s="6">
        <f t="shared" si="0"/>
        <v>0</v>
      </c>
      <c r="H21" s="7" t="s">
        <v>34</v>
      </c>
      <c r="I21" s="8">
        <v>5635144</v>
      </c>
    </row>
    <row r="22" spans="1:9" ht="12.75">
      <c r="A22" s="39" t="s">
        <v>35</v>
      </c>
      <c r="B22" s="6">
        <v>184201.13922471515</v>
      </c>
      <c r="C22" s="6">
        <v>14216.674455053992</v>
      </c>
      <c r="D22" s="6">
        <v>74317.13933982103</v>
      </c>
      <c r="E22" s="6">
        <v>0</v>
      </c>
      <c r="F22" s="6">
        <f aca="true" t="shared" si="1" ref="F22:F37">SUM(B22:E22)</f>
        <v>272734.9530195902</v>
      </c>
      <c r="H22" s="7" t="s">
        <v>36</v>
      </c>
      <c r="I22" s="8" t="s">
        <v>0</v>
      </c>
    </row>
    <row r="23" spans="1:9" ht="12.75">
      <c r="A23" s="39" t="s">
        <v>37</v>
      </c>
      <c r="B23" s="6">
        <v>0</v>
      </c>
      <c r="C23" s="6">
        <v>0</v>
      </c>
      <c r="D23" s="6">
        <v>0</v>
      </c>
      <c r="E23" s="6">
        <v>0</v>
      </c>
      <c r="F23" s="6">
        <f t="shared" si="1"/>
        <v>0</v>
      </c>
      <c r="H23" s="7" t="s">
        <v>38</v>
      </c>
      <c r="I23" s="8">
        <v>0</v>
      </c>
    </row>
    <row r="24" spans="1:6" ht="12.75">
      <c r="A24" s="39" t="s">
        <v>39</v>
      </c>
      <c r="B24" s="6">
        <v>2166</v>
      </c>
      <c r="C24" s="6">
        <v>0</v>
      </c>
      <c r="D24" s="6">
        <v>0</v>
      </c>
      <c r="E24" s="6">
        <v>0</v>
      </c>
      <c r="F24" s="6">
        <f t="shared" si="1"/>
        <v>2166</v>
      </c>
    </row>
    <row r="25" spans="1:9" ht="12.75">
      <c r="A25" s="39" t="s">
        <v>40</v>
      </c>
      <c r="B25" s="6">
        <v>0</v>
      </c>
      <c r="C25" s="6">
        <v>0</v>
      </c>
      <c r="D25" s="6">
        <v>0</v>
      </c>
      <c r="E25" s="6">
        <v>0</v>
      </c>
      <c r="F25" s="6">
        <f t="shared" si="1"/>
        <v>0</v>
      </c>
      <c r="H25" s="7" t="s">
        <v>41</v>
      </c>
      <c r="I25" s="8">
        <f>SUM(I10:I15)-SUM(I18:I23)</f>
        <v>18641791.29</v>
      </c>
    </row>
    <row r="26" spans="1:9" ht="12.75">
      <c r="A26" s="39" t="s">
        <v>42</v>
      </c>
      <c r="B26" s="6">
        <v>0</v>
      </c>
      <c r="C26" s="6">
        <v>0</v>
      </c>
      <c r="D26" s="6">
        <v>0</v>
      </c>
      <c r="E26" s="6">
        <v>0</v>
      </c>
      <c r="F26" s="6">
        <f t="shared" si="1"/>
        <v>0</v>
      </c>
      <c r="H26" s="7" t="s">
        <v>43</v>
      </c>
      <c r="I26" s="8">
        <f>+F60</f>
        <v>18641791.29</v>
      </c>
    </row>
    <row r="27" spans="1:6" ht="12.75">
      <c r="A27" s="39" t="s">
        <v>44</v>
      </c>
      <c r="B27" s="6">
        <v>0</v>
      </c>
      <c r="C27" s="6">
        <v>0</v>
      </c>
      <c r="D27" s="6">
        <v>0</v>
      </c>
      <c r="E27" s="6">
        <v>0</v>
      </c>
      <c r="F27" s="6">
        <f t="shared" si="1"/>
        <v>0</v>
      </c>
    </row>
    <row r="28" spans="1:6" ht="12.75">
      <c r="A28" s="39" t="s">
        <v>45</v>
      </c>
      <c r="B28" s="6">
        <v>0</v>
      </c>
      <c r="C28" s="6">
        <v>0</v>
      </c>
      <c r="D28" s="6">
        <v>0</v>
      </c>
      <c r="E28" s="6">
        <v>0</v>
      </c>
      <c r="F28" s="6">
        <f t="shared" si="1"/>
        <v>0</v>
      </c>
    </row>
    <row r="29" spans="1:6" ht="12.75">
      <c r="A29" s="39" t="s">
        <v>46</v>
      </c>
      <c r="B29" s="6">
        <v>0</v>
      </c>
      <c r="C29" s="6">
        <v>0</v>
      </c>
      <c r="D29" s="6">
        <v>0</v>
      </c>
      <c r="E29" s="6">
        <v>0</v>
      </c>
      <c r="F29" s="6">
        <f t="shared" si="1"/>
        <v>0</v>
      </c>
    </row>
    <row r="30" spans="1:6" ht="12.75">
      <c r="A30" s="39" t="s">
        <v>47</v>
      </c>
      <c r="B30" s="6">
        <v>35230.23407874689</v>
      </c>
      <c r="C30" s="6">
        <v>0</v>
      </c>
      <c r="D30" s="6">
        <v>4554.596677275369</v>
      </c>
      <c r="E30" s="6">
        <v>0</v>
      </c>
      <c r="F30" s="6">
        <f t="shared" si="1"/>
        <v>39784.83075602226</v>
      </c>
    </row>
    <row r="31" spans="1:6" ht="12.75">
      <c r="A31" s="39" t="s">
        <v>48</v>
      </c>
      <c r="B31" s="6">
        <v>199252.97182140706</v>
      </c>
      <c r="C31" s="6">
        <v>11579.5661328501</v>
      </c>
      <c r="D31" s="6">
        <v>26271.140663903658</v>
      </c>
      <c r="E31" s="6">
        <v>0</v>
      </c>
      <c r="F31" s="6">
        <f t="shared" si="1"/>
        <v>237103.67861816083</v>
      </c>
    </row>
    <row r="32" spans="1:6" ht="12.75">
      <c r="A32" s="39" t="s">
        <v>49</v>
      </c>
      <c r="B32" s="6">
        <v>0</v>
      </c>
      <c r="C32" s="6">
        <v>0</v>
      </c>
      <c r="D32" s="6">
        <v>0</v>
      </c>
      <c r="E32" s="6">
        <v>0</v>
      </c>
      <c r="F32" s="6">
        <f t="shared" si="1"/>
        <v>0</v>
      </c>
    </row>
    <row r="33" spans="1:6" ht="12.75">
      <c r="A33" s="39" t="s">
        <v>50</v>
      </c>
      <c r="B33" s="6">
        <v>60566.6147613207</v>
      </c>
      <c r="C33" s="6">
        <v>359.0244389739967</v>
      </c>
      <c r="D33" s="6">
        <v>16075.290394575255</v>
      </c>
      <c r="E33" s="6">
        <v>0</v>
      </c>
      <c r="F33" s="6">
        <f t="shared" si="1"/>
        <v>77000.92959486996</v>
      </c>
    </row>
    <row r="34" spans="1:6" ht="12.75">
      <c r="A34" s="39" t="s">
        <v>51</v>
      </c>
      <c r="B34" s="6">
        <v>62563.14176485922</v>
      </c>
      <c r="C34" s="6">
        <v>28920.449484707435</v>
      </c>
      <c r="D34" s="6">
        <v>3268.5093171505982</v>
      </c>
      <c r="E34" s="6">
        <v>0</v>
      </c>
      <c r="F34" s="6">
        <f t="shared" si="1"/>
        <v>94752.10056671726</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105979.14844326275</v>
      </c>
      <c r="C37" s="6">
        <v>4070.379660077714</v>
      </c>
      <c r="D37" s="6">
        <v>27859.516048378897</v>
      </c>
      <c r="E37" s="6">
        <v>0</v>
      </c>
      <c r="F37" s="6">
        <f t="shared" si="1"/>
        <v>137909.04415171937</v>
      </c>
    </row>
    <row r="38" spans="1:6" ht="12.75">
      <c r="A38" s="39" t="s">
        <v>55</v>
      </c>
      <c r="B38" s="6">
        <v>0</v>
      </c>
      <c r="C38" s="6">
        <v>0</v>
      </c>
      <c r="D38" s="6">
        <v>0</v>
      </c>
      <c r="E38" s="6">
        <v>0</v>
      </c>
      <c r="F38" s="6">
        <f aca="true" t="shared" si="2" ref="F38:F53">SUM(B38:E38)</f>
        <v>0</v>
      </c>
    </row>
    <row r="39" spans="1:6" ht="12.75">
      <c r="A39" s="39" t="s">
        <v>56</v>
      </c>
      <c r="B39" s="6">
        <v>4688475.372179996</v>
      </c>
      <c r="C39" s="6">
        <v>43687.833672852954</v>
      </c>
      <c r="D39" s="6">
        <v>24319.77758680861</v>
      </c>
      <c r="E39" s="6">
        <v>0</v>
      </c>
      <c r="F39" s="6">
        <f t="shared" si="2"/>
        <v>4756482.983439658</v>
      </c>
    </row>
    <row r="40" spans="1:6" ht="12.75">
      <c r="A40" s="39" t="s">
        <v>57</v>
      </c>
      <c r="B40" s="6">
        <v>0</v>
      </c>
      <c r="C40" s="6">
        <v>0</v>
      </c>
      <c r="D40" s="6">
        <v>0</v>
      </c>
      <c r="E40" s="6">
        <v>0</v>
      </c>
      <c r="F40" s="6">
        <f t="shared" si="2"/>
        <v>0</v>
      </c>
    </row>
    <row r="41" spans="1:6" ht="12.75">
      <c r="A41" s="39" t="s">
        <v>58</v>
      </c>
      <c r="B41" s="6">
        <v>114572.2464697868</v>
      </c>
      <c r="C41" s="6">
        <v>0</v>
      </c>
      <c r="D41" s="6">
        <v>43544.74754628454</v>
      </c>
      <c r="E41" s="6">
        <v>0</v>
      </c>
      <c r="F41" s="6">
        <f t="shared" si="2"/>
        <v>158116.99401607134</v>
      </c>
    </row>
    <row r="42" spans="1:6" ht="12.75">
      <c r="A42" s="39" t="s">
        <v>59</v>
      </c>
      <c r="B42" s="6">
        <v>5146657.601454859</v>
      </c>
      <c r="C42" s="6">
        <v>157892.5154737022</v>
      </c>
      <c r="D42" s="6">
        <v>238098.10863694677</v>
      </c>
      <c r="E42" s="6">
        <v>0</v>
      </c>
      <c r="F42" s="6">
        <f t="shared" si="2"/>
        <v>5542648.225565507</v>
      </c>
    </row>
    <row r="43" spans="1:6" ht="12.75">
      <c r="A43" s="39" t="s">
        <v>60</v>
      </c>
      <c r="B43" s="6">
        <v>103212.1784045931</v>
      </c>
      <c r="C43" s="6">
        <v>0</v>
      </c>
      <c r="D43" s="6">
        <v>7007.107202611694</v>
      </c>
      <c r="E43" s="6">
        <v>0</v>
      </c>
      <c r="F43" s="6">
        <f t="shared" si="2"/>
        <v>110219.28560720479</v>
      </c>
    </row>
    <row r="44" spans="1:6" ht="12.75">
      <c r="A44" s="39" t="s">
        <v>61</v>
      </c>
      <c r="B44" s="6">
        <v>0</v>
      </c>
      <c r="C44" s="6">
        <v>0</v>
      </c>
      <c r="D44" s="6">
        <v>0</v>
      </c>
      <c r="E44" s="6">
        <v>0</v>
      </c>
      <c r="F44" s="6">
        <f t="shared" si="2"/>
        <v>0</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250086.0482768326</v>
      </c>
      <c r="C47" s="6">
        <v>0</v>
      </c>
      <c r="D47" s="6">
        <v>18836.924117848324</v>
      </c>
      <c r="E47" s="6">
        <v>0</v>
      </c>
      <c r="F47" s="6">
        <f t="shared" si="2"/>
        <v>268922.9723946809</v>
      </c>
    </row>
    <row r="48" spans="1:6" ht="12.75">
      <c r="A48" s="39" t="s">
        <v>65</v>
      </c>
      <c r="B48" s="6">
        <v>0</v>
      </c>
      <c r="C48" s="6">
        <v>0</v>
      </c>
      <c r="D48" s="6">
        <v>0</v>
      </c>
      <c r="E48" s="6">
        <v>0</v>
      </c>
      <c r="F48" s="6">
        <f t="shared" si="2"/>
        <v>0</v>
      </c>
    </row>
    <row r="49" spans="1:6" ht="12.75">
      <c r="A49" s="39" t="s">
        <v>66</v>
      </c>
      <c r="B49" s="6">
        <v>0</v>
      </c>
      <c r="C49" s="6">
        <v>0</v>
      </c>
      <c r="D49" s="6">
        <v>0</v>
      </c>
      <c r="E49" s="6">
        <v>0</v>
      </c>
      <c r="F49" s="6">
        <f t="shared" si="2"/>
        <v>0</v>
      </c>
    </row>
    <row r="50" spans="1:6" ht="12.75">
      <c r="A50" s="39" t="s">
        <v>67</v>
      </c>
      <c r="B50" s="6">
        <v>634828.6301298956</v>
      </c>
      <c r="C50" s="6">
        <v>189846.86740425002</v>
      </c>
      <c r="D50" s="6">
        <v>673330.1440704126</v>
      </c>
      <c r="E50" s="6">
        <v>0</v>
      </c>
      <c r="F50" s="6">
        <f t="shared" si="2"/>
        <v>1498005.641604558</v>
      </c>
    </row>
    <row r="51" spans="1:6" ht="12.75">
      <c r="A51" s="39" t="s">
        <v>68</v>
      </c>
      <c r="B51" s="6">
        <v>87490.02612180062</v>
      </c>
      <c r="C51" s="6">
        <v>3003.4648955781154</v>
      </c>
      <c r="D51" s="6">
        <v>2828.567522092889</v>
      </c>
      <c r="E51" s="6">
        <v>0</v>
      </c>
      <c r="F51" s="6">
        <f t="shared" si="2"/>
        <v>93322.05853947162</v>
      </c>
    </row>
    <row r="52" spans="1:6" ht="12.75">
      <c r="A52" s="39" t="s">
        <v>69</v>
      </c>
      <c r="B52" s="6">
        <v>0</v>
      </c>
      <c r="C52" s="6">
        <v>0</v>
      </c>
      <c r="D52" s="6">
        <v>0</v>
      </c>
      <c r="E52" s="6">
        <v>0</v>
      </c>
      <c r="F52" s="6">
        <f t="shared" si="2"/>
        <v>0</v>
      </c>
    </row>
    <row r="53" spans="1:6" ht="12.75">
      <c r="A53" s="39" t="s">
        <v>70</v>
      </c>
      <c r="B53" s="6">
        <v>0</v>
      </c>
      <c r="C53" s="6">
        <v>0</v>
      </c>
      <c r="D53" s="6">
        <v>0</v>
      </c>
      <c r="E53" s="6">
        <v>0</v>
      </c>
      <c r="F53" s="6">
        <f t="shared" si="2"/>
        <v>0</v>
      </c>
    </row>
    <row r="54" spans="1:6" ht="12.75">
      <c r="A54" s="39" t="s">
        <v>71</v>
      </c>
      <c r="B54" s="6">
        <v>114465.70260758574</v>
      </c>
      <c r="C54" s="6">
        <v>21016.261042590155</v>
      </c>
      <c r="D54" s="6">
        <v>23999.199509706203</v>
      </c>
      <c r="E54" s="6">
        <v>0</v>
      </c>
      <c r="F54" s="6">
        <f>SUM(B54:E54)</f>
        <v>159481.1631598821</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20704.57906428443</v>
      </c>
      <c r="C57" s="6">
        <v>99.9014671376812</v>
      </c>
      <c r="D57" s="6">
        <v>298.31688103613135</v>
      </c>
      <c r="E57" s="6">
        <v>0</v>
      </c>
      <c r="F57" s="6">
        <f>SUM(B57:E57)</f>
        <v>21102.797412458243</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15932358.23073658</v>
      </c>
      <c r="C60" s="6">
        <f>SUM(C6:C58)</f>
        <v>1411543.7059976605</v>
      </c>
      <c r="D60" s="6">
        <f>SUM(D6:D58)</f>
        <v>1297889.3532657605</v>
      </c>
      <c r="E60" s="6">
        <f>SUM(E6:E58)</f>
        <v>0</v>
      </c>
      <c r="F60" s="6">
        <f>SUM(F6:F58)</f>
        <v>18641791.29</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Italic"American Standard Life and Accident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0.xml><?xml version="1.0" encoding="utf-8"?>
<worksheet xmlns="http://schemas.openxmlformats.org/spreadsheetml/2006/main" xmlns:r="http://schemas.openxmlformats.org/officeDocument/2006/relationships">
  <sheetPr>
    <pageSetUpPr fitToPage="1"/>
  </sheetPr>
  <dimension ref="A1:K71"/>
  <sheetViews>
    <sheetView zoomScale="75" zoomScaleNormal="75" workbookViewId="0" topLeftCell="A1">
      <selection activeCell="H13" sqref="H13"/>
    </sheetView>
  </sheetViews>
  <sheetFormatPr defaultColWidth="9.00390625" defaultRowHeight="12.75"/>
  <cols>
    <col min="1" max="1" width="19.50390625" style="7" bestFit="1" customWidth="1"/>
    <col min="2" max="2" width="14.00390625" style="7" customWidth="1"/>
    <col min="3" max="3" width="13.375" style="7" bestFit="1" customWidth="1"/>
    <col min="4" max="4" width="12.125" style="7" bestFit="1" customWidth="1"/>
    <col min="5" max="5" width="14.50390625" style="7" bestFit="1" customWidth="1"/>
    <col min="6" max="6" width="13.375" style="7" bestFit="1" customWidth="1"/>
    <col min="7" max="7" width="13.375" style="7" customWidth="1"/>
    <col min="8" max="8" width="2.625" style="7" customWidth="1"/>
    <col min="9" max="9" width="29.50390625" style="7" customWidth="1"/>
    <col min="10" max="10" width="13.375" style="6" bestFit="1" customWidth="1"/>
    <col min="11" max="16384" width="10.625" style="7" customWidth="1"/>
  </cols>
  <sheetData>
    <row r="1" spans="1:6" ht="12.75">
      <c r="A1" s="133" t="s">
        <v>141</v>
      </c>
      <c r="B1" s="133"/>
      <c r="C1" s="133"/>
      <c r="D1" s="133"/>
      <c r="E1" s="133"/>
      <c r="F1" s="133"/>
    </row>
    <row r="2" ht="12.75">
      <c r="A2" s="4" t="s">
        <v>0</v>
      </c>
    </row>
    <row r="3" spans="2:5" ht="12.75">
      <c r="B3" s="21"/>
      <c r="C3" s="21" t="s">
        <v>1</v>
      </c>
      <c r="E3" s="21" t="s">
        <v>2</v>
      </c>
    </row>
    <row r="4" spans="1:7" ht="12.75">
      <c r="A4" s="7" t="s">
        <v>0</v>
      </c>
      <c r="B4" s="21" t="s">
        <v>3</v>
      </c>
      <c r="C4" s="21" t="s">
        <v>4</v>
      </c>
      <c r="D4" s="21" t="s">
        <v>5</v>
      </c>
      <c r="E4" s="21" t="s">
        <v>4</v>
      </c>
      <c r="F4" s="21" t="s">
        <v>6</v>
      </c>
      <c r="G4" s="21"/>
    </row>
    <row r="5" ht="12.75">
      <c r="A5" s="39"/>
    </row>
    <row r="6" spans="1:11" ht="12.75">
      <c r="A6" s="39" t="s">
        <v>7</v>
      </c>
      <c r="B6" s="6">
        <f>SUM('Fidelity Mutual'!B6,'Monarch Life'!B6,'Guarantee Security'!B6,'American Chambers'!B6,'Bankers Commercial'!B6,fbl!B6)</f>
        <v>96664.70072959649</v>
      </c>
      <c r="C6" s="6">
        <f>SUM('Fidelity Mutual'!C6,'Monarch Life'!C6,'Guarantee Security'!C6,'American Chambers'!C6,'Bankers Commercial'!C6,fbl!C6)</f>
        <v>580585.9363013359</v>
      </c>
      <c r="D6" s="6">
        <f>SUM('Fidelity Mutual'!D6,'Monarch Life'!D6,'Guarantee Security'!D6,'American Chambers'!D6,'Bankers Commercial'!D6,fbl!D6)</f>
        <v>8616.661026363243</v>
      </c>
      <c r="E6" s="6">
        <f>SUM('Fidelity Mutual'!E6,'Monarch Life'!E6,'Guarantee Security'!E6,'American Chambers'!E6,'Bankers Commercial'!E6,fbl!E6)</f>
        <v>0</v>
      </c>
      <c r="F6" s="6">
        <f>SUM(B6:E6)</f>
        <v>685867.2980572956</v>
      </c>
      <c r="G6" s="6">
        <f>SUM('Fidelity Mutual'!F6,'Monarch Life'!F6,'Guarantee Security'!F6,'American Chambers'!F6,'Bankers Commercial'!F6,fbl!F6)</f>
        <v>685867.2980572956</v>
      </c>
      <c r="I6" s="7" t="s">
        <v>283</v>
      </c>
      <c r="J6" s="6">
        <f>+summary!L13</f>
        <v>27558447.839999996</v>
      </c>
      <c r="K6" s="39" t="s">
        <v>0</v>
      </c>
    </row>
    <row r="7" spans="1:10" ht="12.75">
      <c r="A7" s="39" t="s">
        <v>9</v>
      </c>
      <c r="B7" s="6">
        <f>SUM('Fidelity Mutual'!B7,'Monarch Life'!B7,'Guarantee Security'!B7,'American Chambers'!B7,'Bankers Commercial'!B7,fbl!B7)</f>
        <v>54815.12271815397</v>
      </c>
      <c r="C7" s="6">
        <f>SUM('Fidelity Mutual'!C7,'Monarch Life'!C7,'Guarantee Security'!C7,'American Chambers'!C7,'Bankers Commercial'!C7,fbl!C7)</f>
        <v>359888.91046676773</v>
      </c>
      <c r="D7" s="6">
        <f>SUM('Fidelity Mutual'!D7,'Monarch Life'!D7,'Guarantee Security'!D7,'American Chambers'!D7,'Bankers Commercial'!D7,fbl!D7)</f>
        <v>47222.728421745436</v>
      </c>
      <c r="E7" s="6">
        <f>SUM('Fidelity Mutual'!E7,'Monarch Life'!E7,'Guarantee Security'!E7,'American Chambers'!E7,'Bankers Commercial'!E7,fbl!E7)</f>
        <v>0</v>
      </c>
      <c r="F7" s="6">
        <f aca="true" t="shared" si="0" ref="F7:F58">SUM(B7:E7)</f>
        <v>461926.76160666713</v>
      </c>
      <c r="G7" s="6">
        <f>SUM('Fidelity Mutual'!F7,'Monarch Life'!F7,'Guarantee Security'!F7,'American Chambers'!F7,'Bankers Commercial'!F7,fbl!F7)</f>
        <v>461926.76160666713</v>
      </c>
      <c r="I7" s="7" t="s">
        <v>284</v>
      </c>
      <c r="J7" s="8">
        <f>+summary!L14</f>
        <v>10021831.033</v>
      </c>
    </row>
    <row r="8" spans="1:11" ht="12.75">
      <c r="A8" s="39" t="s">
        <v>10</v>
      </c>
      <c r="B8" s="6">
        <f>SUM('Fidelity Mutual'!B8,'Monarch Life'!B8,'Guarantee Security'!B8,'American Chambers'!B8,'Bankers Commercial'!B8,fbl!B8)</f>
        <v>670311.020569784</v>
      </c>
      <c r="C8" s="6">
        <f>SUM('Fidelity Mutual'!C8,'Monarch Life'!C8,'Guarantee Security'!C8,'American Chambers'!C8,'Bankers Commercial'!C8,fbl!C8)</f>
        <v>1918571.468339625</v>
      </c>
      <c r="D8" s="6">
        <f>SUM('Fidelity Mutual'!D8,'Monarch Life'!D8,'Guarantee Security'!D8,'American Chambers'!D8,'Bankers Commercial'!D8,fbl!D8)</f>
        <v>142263.96718679572</v>
      </c>
      <c r="E8" s="6">
        <f>SUM('Fidelity Mutual'!E8,'Monarch Life'!E8,'Guarantee Security'!E8,'American Chambers'!E8,'Bankers Commercial'!E8,fbl!E8)</f>
        <v>0</v>
      </c>
      <c r="F8" s="6">
        <f t="shared" si="0"/>
        <v>2731146.4560962045</v>
      </c>
      <c r="G8" s="6">
        <f>SUM('Fidelity Mutual'!F8,'Monarch Life'!F8,'Guarantee Security'!F8,'American Chambers'!F8,'Bankers Commercial'!F8,fbl!F8)</f>
        <v>2731146.4560962045</v>
      </c>
      <c r="I8" s="39" t="s">
        <v>163</v>
      </c>
      <c r="J8" s="8">
        <f>+summary!L15</f>
        <v>2420841.7899999996</v>
      </c>
      <c r="K8" s="39" t="s">
        <v>0</v>
      </c>
    </row>
    <row r="9" spans="1:11" ht="12.75">
      <c r="A9" s="39" t="s">
        <v>11</v>
      </c>
      <c r="B9" s="6">
        <f>SUM('Fidelity Mutual'!B9,'Monarch Life'!B9,'Guarantee Security'!B9,'American Chambers'!B9,'Bankers Commercial'!B9,fbl!B9)</f>
        <v>115951.13417461209</v>
      </c>
      <c r="C9" s="6">
        <f>SUM('Fidelity Mutual'!C9,'Monarch Life'!C9,'Guarantee Security'!C9,'American Chambers'!C9,'Bankers Commercial'!C9,fbl!C9)</f>
        <v>607479.3040504529</v>
      </c>
      <c r="D9" s="6">
        <f>SUM('Fidelity Mutual'!D9,'Monarch Life'!D9,'Guarantee Security'!D9,'American Chambers'!D9,'Bankers Commercial'!D9,fbl!D9)</f>
        <v>655774.9226280985</v>
      </c>
      <c r="E9" s="6">
        <f>SUM('Fidelity Mutual'!E9,'Monarch Life'!E9,'Guarantee Security'!E9,'American Chambers'!E9,'Bankers Commercial'!E9,fbl!E9)</f>
        <v>0</v>
      </c>
      <c r="F9" s="6">
        <f t="shared" si="0"/>
        <v>1379205.3608531635</v>
      </c>
      <c r="G9" s="6">
        <f>SUM('Fidelity Mutual'!F9,'Monarch Life'!F9,'Guarantee Security'!F9,'American Chambers'!F9,'Bankers Commercial'!F9,fbl!F9)</f>
        <v>1379205.3608531635</v>
      </c>
      <c r="I9" s="39" t="s">
        <v>143</v>
      </c>
      <c r="J9" s="8">
        <f>+summary!L16</f>
        <v>1272430.8800000001</v>
      </c>
      <c r="K9" s="39" t="s">
        <v>0</v>
      </c>
    </row>
    <row r="10" spans="1:11" ht="12.75">
      <c r="A10" s="39" t="s">
        <v>12</v>
      </c>
      <c r="B10" s="6">
        <f>SUM('Fidelity Mutual'!B10,'Monarch Life'!B10,'Guarantee Security'!B10,'American Chambers'!B10,'Bankers Commercial'!B10,fbl!B10)</f>
        <v>142440.67766037086</v>
      </c>
      <c r="C10" s="6">
        <f>SUM('Fidelity Mutual'!C10,'Monarch Life'!C10,'Guarantee Security'!C10,'American Chambers'!C10,'Bankers Commercial'!C10,fbl!C10)</f>
        <v>210785.26646012592</v>
      </c>
      <c r="D10" s="6">
        <f>SUM('Fidelity Mutual'!D10,'Monarch Life'!D10,'Guarantee Security'!D10,'American Chambers'!D10,'Bankers Commercial'!D10,fbl!D10)</f>
        <v>69120.24648048879</v>
      </c>
      <c r="E10" s="6">
        <f>SUM('Fidelity Mutual'!E10,'Monarch Life'!E10,'Guarantee Security'!E10,'American Chambers'!E10,'Bankers Commercial'!E10,fbl!E10)</f>
        <v>0</v>
      </c>
      <c r="F10" s="6">
        <f t="shared" si="0"/>
        <v>422346.19060098554</v>
      </c>
      <c r="G10" s="6">
        <f>SUM('Fidelity Mutual'!F10,'Monarch Life'!F10,'Guarantee Security'!F10,'American Chambers'!F10,'Bankers Commercial'!F10,fbl!F10)</f>
        <v>422346.19060098554</v>
      </c>
      <c r="I10" s="7" t="s">
        <v>135</v>
      </c>
      <c r="J10" s="8">
        <f>+summary!L17</f>
        <v>180820989.02</v>
      </c>
      <c r="K10" s="39" t="s">
        <v>0</v>
      </c>
    </row>
    <row r="11" spans="1:11" ht="12.75">
      <c r="A11" s="39" t="s">
        <v>15</v>
      </c>
      <c r="B11" s="6">
        <f>SUM('Fidelity Mutual'!B11,'Monarch Life'!B11,'Guarantee Security'!B11,'American Chambers'!B11,'Bankers Commercial'!B11,fbl!B11)</f>
        <v>22438.156333874005</v>
      </c>
      <c r="C11" s="6">
        <f>SUM('Fidelity Mutual'!C11,'Monarch Life'!C11,'Guarantee Security'!C11,'American Chambers'!C11,'Bankers Commercial'!C11,fbl!C11)</f>
        <v>3873.9851782831483</v>
      </c>
      <c r="D11" s="6">
        <f>SUM('Fidelity Mutual'!D11,'Monarch Life'!D11,'Guarantee Security'!D11,'American Chambers'!D11,'Bankers Commercial'!D11,fbl!D11)</f>
        <v>531021.9652405132</v>
      </c>
      <c r="E11" s="6">
        <f>SUM('Fidelity Mutual'!E11,'Monarch Life'!E11,'Guarantee Security'!E11,'American Chambers'!E11,'Bankers Commercial'!E11,fbl!E11)</f>
        <v>0</v>
      </c>
      <c r="F11" s="6">
        <f t="shared" si="0"/>
        <v>557334.1067526704</v>
      </c>
      <c r="G11" s="6">
        <f>SUM('Fidelity Mutual'!F11,'Monarch Life'!F11,'Guarantee Security'!F11,'American Chambers'!F11,'Bankers Commercial'!F11,fbl!F11)</f>
        <v>557334.1067526704</v>
      </c>
      <c r="I11" s="7" t="s">
        <v>144</v>
      </c>
      <c r="J11" s="8">
        <f>+summary!L18</f>
        <v>485931</v>
      </c>
      <c r="K11" s="39" t="s">
        <v>0</v>
      </c>
    </row>
    <row r="12" spans="1:11" ht="12.75">
      <c r="A12" s="39" t="s">
        <v>16</v>
      </c>
      <c r="B12" s="6">
        <f>SUM('Fidelity Mutual'!B12,'Monarch Life'!B12,'Guarantee Security'!B12,'American Chambers'!B12,'Bankers Commercial'!B12,fbl!B12)</f>
        <v>22750.03250137615</v>
      </c>
      <c r="C12" s="6">
        <f>SUM('Fidelity Mutual'!C12,'Monarch Life'!C12,'Guarantee Security'!C12,'American Chambers'!C12,'Bankers Commercial'!C12,fbl!C12)</f>
        <v>31884.03141197264</v>
      </c>
      <c r="D12" s="6">
        <f>SUM('Fidelity Mutual'!D12,'Monarch Life'!D12,'Guarantee Security'!D12,'American Chambers'!D12,'Bankers Commercial'!D12,fbl!D12)</f>
        <v>7059.789402309356</v>
      </c>
      <c r="E12" s="6">
        <f>SUM('Fidelity Mutual'!E12,'Monarch Life'!E12,'Guarantee Security'!E12,'American Chambers'!E12,'Bankers Commercial'!E12,fbl!E12)</f>
        <v>0</v>
      </c>
      <c r="F12" s="6">
        <f t="shared" si="0"/>
        <v>61693.85331565814</v>
      </c>
      <c r="G12" s="6">
        <f>SUM('Fidelity Mutual'!F12,'Monarch Life'!F12,'Guarantee Security'!F12,'American Chambers'!F12,'Bankers Commercial'!F12,fbl!F12)</f>
        <v>61693.85331565815</v>
      </c>
      <c r="I12" s="7" t="s">
        <v>261</v>
      </c>
      <c r="J12" s="8">
        <f>+summary!L19</f>
        <v>0</v>
      </c>
      <c r="K12" s="39" t="s">
        <v>0</v>
      </c>
    </row>
    <row r="13" spans="1:11" ht="12.75">
      <c r="A13" s="39" t="s">
        <v>18</v>
      </c>
      <c r="B13" s="6">
        <f>SUM('Fidelity Mutual'!B13,'Monarch Life'!B13,'Guarantee Security'!B13,'American Chambers'!B13,'Bankers Commercial'!B13,fbl!B13)</f>
        <v>123451.87521934685</v>
      </c>
      <c r="C13" s="6">
        <f>SUM('Fidelity Mutual'!C13,'Monarch Life'!C13,'Guarantee Security'!C13,'American Chambers'!C13,'Bankers Commercial'!C13,fbl!C13)</f>
        <v>432330.1637027394</v>
      </c>
      <c r="D13" s="6">
        <f>SUM('Fidelity Mutual'!D13,'Monarch Life'!D13,'Guarantee Security'!D13,'American Chambers'!D13,'Bankers Commercial'!D13,fbl!D13)</f>
        <v>7118.679500636661</v>
      </c>
      <c r="E13" s="6">
        <f>SUM('Fidelity Mutual'!E13,'Monarch Life'!E13,'Guarantee Security'!E13,'American Chambers'!E13,'Bankers Commercial'!E13,fbl!E13)</f>
        <v>0</v>
      </c>
      <c r="F13" s="6">
        <f t="shared" si="0"/>
        <v>562900.7184227229</v>
      </c>
      <c r="G13" s="6">
        <f>SUM('Fidelity Mutual'!F13,'Monarch Life'!F13,'Guarantee Security'!F13,'American Chambers'!F13,'Bankers Commercial'!F13,fbl!F13)</f>
        <v>562900.7184227229</v>
      </c>
      <c r="K13" s="39" t="s">
        <v>0</v>
      </c>
    </row>
    <row r="14" spans="1:11" ht="12.75">
      <c r="A14" s="39" t="s">
        <v>20</v>
      </c>
      <c r="B14" s="6">
        <f>SUM('Fidelity Mutual'!B14,'Monarch Life'!B14,'Guarantee Security'!B14,'American Chambers'!B14,'Bankers Commercial'!B14,fbl!B14)</f>
        <v>5887.769870667491</v>
      </c>
      <c r="C14" s="6">
        <f>SUM('Fidelity Mutual'!C14,'Monarch Life'!C14,'Guarantee Security'!C14,'American Chambers'!C14,'Bankers Commercial'!C14,fbl!C14)</f>
        <v>628.8489751769625</v>
      </c>
      <c r="D14" s="6">
        <f>SUM('Fidelity Mutual'!D14,'Monarch Life'!D14,'Guarantee Security'!D14,'American Chambers'!D14,'Bankers Commercial'!D14,fbl!D14)</f>
        <v>517.2698382996111</v>
      </c>
      <c r="E14" s="6">
        <f>SUM('Fidelity Mutual'!E14,'Monarch Life'!E14,'Guarantee Security'!E14,'American Chambers'!E14,'Bankers Commercial'!E14,fbl!E14)</f>
        <v>0</v>
      </c>
      <c r="F14" s="6">
        <f t="shared" si="0"/>
        <v>7033.888684144065</v>
      </c>
      <c r="G14" s="6">
        <f>SUM('Fidelity Mutual'!F14,'Monarch Life'!F14,'Guarantee Security'!F14,'American Chambers'!F14,'Bankers Commercial'!F14,fbl!F14)</f>
        <v>7033.888684144064</v>
      </c>
      <c r="I14" s="7" t="s">
        <v>6</v>
      </c>
      <c r="J14" s="6">
        <f>SUM(J6:J12)</f>
        <v>222580471.56300002</v>
      </c>
      <c r="K14" s="39" t="s">
        <v>0</v>
      </c>
    </row>
    <row r="15" spans="1:11" ht="12.75">
      <c r="A15" s="39" t="s">
        <v>22</v>
      </c>
      <c r="B15" s="6">
        <f>SUM('Fidelity Mutual'!B15,'Monarch Life'!B15,'Guarantee Security'!B15,'American Chambers'!B15,'Bankers Commercial'!B15,fbl!B15)</f>
        <v>9245539.359241182</v>
      </c>
      <c r="C15" s="6">
        <f>SUM('Fidelity Mutual'!C15,'Monarch Life'!C15,'Guarantee Security'!C15,'American Chambers'!C15,'Bankers Commercial'!C15,fbl!C15)</f>
        <v>21321500.02865181</v>
      </c>
      <c r="D15" s="6">
        <f>SUM('Fidelity Mutual'!D15,'Monarch Life'!D15,'Guarantee Security'!D15,'American Chambers'!D15,'Bankers Commercial'!D15,fbl!D15)</f>
        <v>46612.022067705984</v>
      </c>
      <c r="E15" s="6">
        <f>SUM('Fidelity Mutual'!E15,'Monarch Life'!E15,'Guarantee Security'!E15,'American Chambers'!E15,'Bankers Commercial'!E15,fbl!E15)</f>
        <v>0</v>
      </c>
      <c r="F15" s="6">
        <f t="shared" si="0"/>
        <v>30613651.4099607</v>
      </c>
      <c r="G15" s="6">
        <f>SUM('Fidelity Mutual'!F15,'Monarch Life'!F15,'Guarantee Security'!F15,'American Chambers'!F15,'Bankers Commercial'!F15,fbl!F15)</f>
        <v>30613651.4099607</v>
      </c>
      <c r="I15" s="7" t="s">
        <v>43</v>
      </c>
      <c r="J15" s="6">
        <f>+F66</f>
        <v>222580471.563</v>
      </c>
      <c r="K15" s="39" t="s">
        <v>0</v>
      </c>
    </row>
    <row r="16" spans="1:11" ht="12.75">
      <c r="A16" s="39" t="s">
        <v>24</v>
      </c>
      <c r="B16" s="6">
        <f>SUM('Fidelity Mutual'!B16,'Monarch Life'!B16,'Guarantee Security'!B16,'American Chambers'!B16,'Bankers Commercial'!B16,fbl!B16)</f>
        <v>567437.1771644545</v>
      </c>
      <c r="C16" s="6">
        <f>SUM('Fidelity Mutual'!C16,'Monarch Life'!C16,'Guarantee Security'!C16,'American Chambers'!C16,'Bankers Commercial'!C16,fbl!C16)</f>
        <v>2074894.9445464085</v>
      </c>
      <c r="D16" s="6">
        <f>SUM('Fidelity Mutual'!D16,'Monarch Life'!D16,'Guarantee Security'!D16,'American Chambers'!D16,'Bankers Commercial'!D16,fbl!D16)</f>
        <v>8368.389321616487</v>
      </c>
      <c r="E16" s="6">
        <f>SUM('Fidelity Mutual'!E16,'Monarch Life'!E16,'Guarantee Security'!E16,'American Chambers'!E16,'Bankers Commercial'!E16,fbl!E16)</f>
        <v>1190.4249506730728</v>
      </c>
      <c r="F16" s="6">
        <f t="shared" si="0"/>
        <v>2651890.9359831526</v>
      </c>
      <c r="G16" s="6">
        <f>SUM('Fidelity Mutual'!F16,'Monarch Life'!F16,'Guarantee Security'!F16,'American Chambers'!F16,'Bankers Commercial'!F16,fbl!F16)</f>
        <v>2651890.9359831526</v>
      </c>
      <c r="J16" s="6">
        <f>+J14-J15</f>
        <v>0</v>
      </c>
      <c r="K16" s="39" t="s">
        <v>0</v>
      </c>
    </row>
    <row r="17" spans="1:7" ht="12.75">
      <c r="A17" s="39" t="s">
        <v>25</v>
      </c>
      <c r="B17" s="6">
        <f>SUM('Fidelity Mutual'!B17,'Monarch Life'!B17,'Guarantee Security'!B17,'American Chambers'!B17,'Bankers Commercial'!B17,fbl!B17)</f>
        <v>2221.429663559211</v>
      </c>
      <c r="C17" s="6">
        <f>SUM('Fidelity Mutual'!C17,'Monarch Life'!C17,'Guarantee Security'!C17,'American Chambers'!C17,'Bankers Commercial'!C17,fbl!C17)</f>
        <v>18871.180694671406</v>
      </c>
      <c r="D17" s="6">
        <f>SUM('Fidelity Mutual'!D17,'Monarch Life'!D17,'Guarantee Security'!D17,'American Chambers'!D17,'Bankers Commercial'!D17,fbl!D17)</f>
        <v>224.40348276458496</v>
      </c>
      <c r="E17" s="6">
        <f>SUM('Fidelity Mutual'!E17,'Monarch Life'!E17,'Guarantee Security'!E17,'American Chambers'!E17,'Bankers Commercial'!E17,fbl!E17)</f>
        <v>0</v>
      </c>
      <c r="F17" s="6">
        <f t="shared" si="0"/>
        <v>21317.0138409952</v>
      </c>
      <c r="G17" s="6">
        <f>SUM('Fidelity Mutual'!F17,'Monarch Life'!F17,'Guarantee Security'!F17,'American Chambers'!F17,'Bankers Commercial'!F17,fbl!F17)</f>
        <v>21317.0138409952</v>
      </c>
    </row>
    <row r="18" spans="1:7" ht="12.75">
      <c r="A18" s="39" t="s">
        <v>27</v>
      </c>
      <c r="B18" s="6">
        <f>SUM('Fidelity Mutual'!B18,'Monarch Life'!B18,'Guarantee Security'!B18,'American Chambers'!B18,'Bankers Commercial'!B18,fbl!B18)</f>
        <v>101759.29377810938</v>
      </c>
      <c r="C18" s="6">
        <f>SUM('Fidelity Mutual'!C18,'Monarch Life'!C18,'Guarantee Security'!C18,'American Chambers'!C18,'Bankers Commercial'!C18,fbl!C18)</f>
        <v>752347.9211031717</v>
      </c>
      <c r="D18" s="6">
        <f>SUM('Fidelity Mutual'!D18,'Monarch Life'!D18,'Guarantee Security'!D18,'American Chambers'!D18,'Bankers Commercial'!D18,fbl!D18)</f>
        <v>2995.614262062128</v>
      </c>
      <c r="E18" s="6">
        <f>SUM('Fidelity Mutual'!E18,'Monarch Life'!E18,'Guarantee Security'!E18,'American Chambers'!E18,'Bankers Commercial'!E18,fbl!E18)</f>
        <v>0</v>
      </c>
      <c r="F18" s="6">
        <f t="shared" si="0"/>
        <v>857102.8291433431</v>
      </c>
      <c r="G18" s="6">
        <f>SUM('Fidelity Mutual'!F18,'Monarch Life'!F18,'Guarantee Security'!F18,'American Chambers'!F18,'Bankers Commercial'!F18,fbl!F18)</f>
        <v>857102.8291433431</v>
      </c>
    </row>
    <row r="19" spans="1:7" ht="12.75">
      <c r="A19" s="39" t="s">
        <v>29</v>
      </c>
      <c r="B19" s="6">
        <f>SUM('Fidelity Mutual'!B19,'Monarch Life'!B19,'Guarantee Security'!B19,'American Chambers'!B19,'Bankers Commercial'!B19,fbl!B19)</f>
        <v>4181909.1411102745</v>
      </c>
      <c r="C19" s="6">
        <f>SUM('Fidelity Mutual'!C19,'Monarch Life'!C19,'Guarantee Security'!C19,'American Chambers'!C19,'Bankers Commercial'!C19,fbl!C19)</f>
        <v>13702377.274855262</v>
      </c>
      <c r="D19" s="6">
        <f>SUM('Fidelity Mutual'!D19,'Monarch Life'!D19,'Guarantee Security'!D19,'American Chambers'!D19,'Bankers Commercial'!D19,fbl!D19)</f>
        <v>2258189.270272932</v>
      </c>
      <c r="E19" s="6">
        <f>SUM('Fidelity Mutual'!E19,'Monarch Life'!E19,'Guarantee Security'!E19,'American Chambers'!E19,'Bankers Commercial'!E19,fbl!E19)</f>
        <v>359.75490869237177</v>
      </c>
      <c r="F19" s="6">
        <f t="shared" si="0"/>
        <v>20142835.44114716</v>
      </c>
      <c r="G19" s="6">
        <f>SUM('Fidelity Mutual'!F19,'Monarch Life'!F19,'Guarantee Security'!F19,'American Chambers'!F19,'Bankers Commercial'!F19,fbl!F19)</f>
        <v>20142835.44114716</v>
      </c>
    </row>
    <row r="20" spans="1:7" ht="12.75">
      <c r="A20" s="39" t="s">
        <v>31</v>
      </c>
      <c r="B20" s="6">
        <f>SUM('Fidelity Mutual'!B20,'Monarch Life'!B20,'Guarantee Security'!B20,'American Chambers'!B20,'Bankers Commercial'!B20,fbl!B20)</f>
        <v>2474390.863126838</v>
      </c>
      <c r="C20" s="6">
        <f>SUM('Fidelity Mutual'!C20,'Monarch Life'!C20,'Guarantee Security'!C20,'American Chambers'!C20,'Bankers Commercial'!C20,fbl!C20)</f>
        <v>6761793.776062863</v>
      </c>
      <c r="D20" s="6">
        <f>SUM('Fidelity Mutual'!D20,'Monarch Life'!D20,'Guarantee Security'!D20,'American Chambers'!D20,'Bankers Commercial'!D20,fbl!D20)</f>
        <v>775182.6756975509</v>
      </c>
      <c r="E20" s="6">
        <f>SUM('Fidelity Mutual'!E20,'Monarch Life'!E20,'Guarantee Security'!E20,'American Chambers'!E20,'Bankers Commercial'!E20,fbl!E20)</f>
        <v>0</v>
      </c>
      <c r="F20" s="6">
        <f t="shared" si="0"/>
        <v>10011367.314887252</v>
      </c>
      <c r="G20" s="6">
        <f>SUM('Fidelity Mutual'!F20,'Monarch Life'!F20,'Guarantee Security'!F20,'American Chambers'!F20,'Bankers Commercial'!F20,fbl!F20)</f>
        <v>10011367.314887252</v>
      </c>
    </row>
    <row r="21" spans="1:7" ht="12.75">
      <c r="A21" s="39" t="s">
        <v>33</v>
      </c>
      <c r="B21" s="6">
        <f>SUM('Fidelity Mutual'!B21,'Monarch Life'!B21,'Guarantee Security'!B21,'American Chambers'!B21,'Bankers Commercial'!B21,fbl!B21)</f>
        <v>2311145.247700176</v>
      </c>
      <c r="C21" s="6">
        <f>SUM('Fidelity Mutual'!C21,'Monarch Life'!C21,'Guarantee Security'!C21,'American Chambers'!C21,'Bankers Commercial'!C21,fbl!C21)</f>
        <v>4713434.522825901</v>
      </c>
      <c r="D21" s="6">
        <f>SUM('Fidelity Mutual'!D21,'Monarch Life'!D21,'Guarantee Security'!D21,'American Chambers'!D21,'Bankers Commercial'!D21,fbl!D21)</f>
        <v>50375.40091761258</v>
      </c>
      <c r="E21" s="6">
        <f>SUM('Fidelity Mutual'!E21,'Monarch Life'!E21,'Guarantee Security'!E21,'American Chambers'!E21,'Bankers Commercial'!E21,fbl!E21)</f>
        <v>0</v>
      </c>
      <c r="F21" s="6">
        <f t="shared" si="0"/>
        <v>7074955.171443691</v>
      </c>
      <c r="G21" s="6">
        <f>SUM('Fidelity Mutual'!F21,'Monarch Life'!F21,'Guarantee Security'!F21,'American Chambers'!F21,'Bankers Commercial'!F21,fbl!F21)</f>
        <v>7074955.17144369</v>
      </c>
    </row>
    <row r="22" spans="1:7" ht="12.75">
      <c r="A22" s="39" t="s">
        <v>35</v>
      </c>
      <c r="B22" s="6">
        <f>SUM('Fidelity Mutual'!B22,'Monarch Life'!B22,'Guarantee Security'!B22,'American Chambers'!B22,'Bankers Commercial'!B22,fbl!B22)</f>
        <v>644518.8187802602</v>
      </c>
      <c r="C22" s="6">
        <f>SUM('Fidelity Mutual'!C22,'Monarch Life'!C22,'Guarantee Security'!C22,'American Chambers'!C22,'Bankers Commercial'!C22,fbl!C22)</f>
        <v>2699476.945214647</v>
      </c>
      <c r="D22" s="6">
        <f>SUM('Fidelity Mutual'!D22,'Monarch Life'!D22,'Guarantee Security'!D22,'American Chambers'!D22,'Bankers Commercial'!D22,fbl!D22)</f>
        <v>123664.71288455089</v>
      </c>
      <c r="E22" s="6">
        <f>SUM('Fidelity Mutual'!E22,'Monarch Life'!E22,'Guarantee Security'!E22,'American Chambers'!E22,'Bankers Commercial'!E22,fbl!E22)</f>
        <v>0</v>
      </c>
      <c r="F22" s="6">
        <f t="shared" si="0"/>
        <v>3467660.476879458</v>
      </c>
      <c r="G22" s="6">
        <f>SUM('Fidelity Mutual'!F22,'Monarch Life'!F22,'Guarantee Security'!F22,'American Chambers'!F22,'Bankers Commercial'!F22,fbl!F22)</f>
        <v>3467660.4768794584</v>
      </c>
    </row>
    <row r="23" spans="1:7" ht="12.75">
      <c r="A23" s="39" t="s">
        <v>37</v>
      </c>
      <c r="B23" s="6">
        <f>SUM('Fidelity Mutual'!B23,'Monarch Life'!B23,'Guarantee Security'!B23,'American Chambers'!B23,'Bankers Commercial'!B23,fbl!B23)</f>
        <v>458910.5176910073</v>
      </c>
      <c r="C23" s="6">
        <f>SUM('Fidelity Mutual'!C23,'Monarch Life'!C23,'Guarantee Security'!C23,'American Chambers'!C23,'Bankers Commercial'!C23,fbl!C23)</f>
        <v>1400972.4218018933</v>
      </c>
      <c r="D23" s="6">
        <f>SUM('Fidelity Mutual'!D23,'Monarch Life'!D23,'Guarantee Security'!D23,'American Chambers'!D23,'Bankers Commercial'!D23,fbl!D23)</f>
        <v>12560.071738170573</v>
      </c>
      <c r="E23" s="6">
        <f>SUM('Fidelity Mutual'!E23,'Monarch Life'!E23,'Guarantee Security'!E23,'American Chambers'!E23,'Bankers Commercial'!E23,fbl!E23)</f>
        <v>0</v>
      </c>
      <c r="F23" s="6">
        <f t="shared" si="0"/>
        <v>1872443.011231071</v>
      </c>
      <c r="G23" s="6">
        <f>SUM('Fidelity Mutual'!F23,'Monarch Life'!F23,'Guarantee Security'!F23,'American Chambers'!F23,'Bankers Commercial'!F23,fbl!F23)</f>
        <v>1872443.0112310709</v>
      </c>
    </row>
    <row r="24" spans="1:7" ht="12.75">
      <c r="A24" s="39" t="s">
        <v>39</v>
      </c>
      <c r="B24" s="6">
        <f>SUM('Fidelity Mutual'!B24,'Monarch Life'!B24,'Guarantee Security'!B24,'American Chambers'!B24,'Bankers Commercial'!B24,fbl!B24)</f>
        <v>20940.193714158493</v>
      </c>
      <c r="C24" s="6">
        <f>SUM('Fidelity Mutual'!C24,'Monarch Life'!C24,'Guarantee Security'!C24,'American Chambers'!C24,'Bankers Commercial'!C24,fbl!C24)</f>
        <v>0</v>
      </c>
      <c r="D24" s="6">
        <f>SUM('Fidelity Mutual'!D24,'Monarch Life'!D24,'Guarantee Security'!D24,'American Chambers'!D24,'Bankers Commercial'!D24,fbl!D24)</f>
        <v>2605618.7333927546</v>
      </c>
      <c r="E24" s="6">
        <f>SUM('Fidelity Mutual'!E24,'Monarch Life'!E24,'Guarantee Security'!E24,'American Chambers'!E24,'Bankers Commercial'!E24,fbl!E24)</f>
        <v>0</v>
      </c>
      <c r="F24" s="6">
        <f t="shared" si="0"/>
        <v>2626558.927106913</v>
      </c>
      <c r="G24" s="6">
        <f>SUM('Fidelity Mutual'!F24,'Monarch Life'!F24,'Guarantee Security'!F24,'American Chambers'!F24,'Bankers Commercial'!F24,fbl!F24)</f>
        <v>2626558.927106913</v>
      </c>
    </row>
    <row r="25" spans="1:7" ht="12.75">
      <c r="A25" s="39" t="s">
        <v>40</v>
      </c>
      <c r="B25" s="6">
        <f>SUM('Fidelity Mutual'!B25,'Monarch Life'!B25,'Guarantee Security'!B25,'American Chambers'!B25,'Bankers Commercial'!B25,fbl!B25)</f>
        <v>8556.28254606962</v>
      </c>
      <c r="C25" s="6">
        <f>SUM('Fidelity Mutual'!C25,'Monarch Life'!C25,'Guarantee Security'!C25,'American Chambers'!C25,'Bankers Commercial'!C25,fbl!C25)</f>
        <v>13697.43099230695</v>
      </c>
      <c r="D25" s="6">
        <f>SUM('Fidelity Mutual'!D25,'Monarch Life'!D25,'Guarantee Security'!D25,'American Chambers'!D25,'Bankers Commercial'!D25,fbl!D25)</f>
        <v>1823.7168017363683</v>
      </c>
      <c r="E25" s="6">
        <f>SUM('Fidelity Mutual'!E25,'Monarch Life'!E25,'Guarantee Security'!E25,'American Chambers'!E25,'Bankers Commercial'!E25,fbl!E25)</f>
        <v>0</v>
      </c>
      <c r="F25" s="6">
        <f t="shared" si="0"/>
        <v>24077.43034011294</v>
      </c>
      <c r="G25" s="6">
        <f>SUM('Fidelity Mutual'!F25,'Monarch Life'!F25,'Guarantee Security'!F25,'American Chambers'!F25,'Bankers Commercial'!F25,fbl!F25)</f>
        <v>24077.430340112936</v>
      </c>
    </row>
    <row r="26" spans="1:7" ht="12.75">
      <c r="A26" s="39" t="s">
        <v>42</v>
      </c>
      <c r="B26" s="6">
        <f>SUM('Fidelity Mutual'!B26,'Monarch Life'!B26,'Guarantee Security'!B26,'American Chambers'!B26,'Bankers Commercial'!B26,fbl!B26)</f>
        <v>317623.47936114186</v>
      </c>
      <c r="C26" s="6">
        <f>SUM('Fidelity Mutual'!C26,'Monarch Life'!C26,'Guarantee Security'!C26,'American Chambers'!C26,'Bankers Commercial'!C26,fbl!C26)</f>
        <v>3763487.532576815</v>
      </c>
      <c r="D26" s="6">
        <f>SUM('Fidelity Mutual'!D26,'Monarch Life'!D26,'Guarantee Security'!D26,'American Chambers'!D26,'Bankers Commercial'!D26,fbl!D26)</f>
        <v>11695.989291338874</v>
      </c>
      <c r="E26" s="6">
        <f>SUM('Fidelity Mutual'!E26,'Monarch Life'!E26,'Guarantee Security'!E26,'American Chambers'!E26,'Bankers Commercial'!E26,fbl!E26)</f>
        <v>0</v>
      </c>
      <c r="F26" s="6">
        <f t="shared" si="0"/>
        <v>4092807.001229296</v>
      </c>
      <c r="G26" s="6">
        <f>SUM('Fidelity Mutual'!F26,'Monarch Life'!F26,'Guarantee Security'!F26,'American Chambers'!F26,'Bankers Commercial'!F26,fbl!F26)</f>
        <v>4092807.001229296</v>
      </c>
    </row>
    <row r="27" spans="1:7" ht="12.75">
      <c r="A27" s="39" t="s">
        <v>44</v>
      </c>
      <c r="B27" s="6">
        <f>SUM('Fidelity Mutual'!B27,'Monarch Life'!B27,'Guarantee Security'!B27,'American Chambers'!B27,'Bankers Commercial'!B27,fbl!B27)</f>
        <v>194766.0599022691</v>
      </c>
      <c r="C27" s="6">
        <f>SUM('Fidelity Mutual'!C27,'Monarch Life'!C27,'Guarantee Security'!C27,'American Chambers'!C27,'Bankers Commercial'!C27,fbl!C27)</f>
        <v>5030327.435587804</v>
      </c>
      <c r="D27" s="6">
        <f>SUM('Fidelity Mutual'!D27,'Monarch Life'!D27,'Guarantee Security'!D27,'American Chambers'!D27,'Bankers Commercial'!D27,fbl!D27)</f>
        <v>1981885.9198706734</v>
      </c>
      <c r="E27" s="6">
        <f>SUM('Fidelity Mutual'!E27,'Monarch Life'!E27,'Guarantee Security'!E27,'American Chambers'!E27,'Bankers Commercial'!E27,fbl!E27)</f>
        <v>0</v>
      </c>
      <c r="F27" s="6">
        <f t="shared" si="0"/>
        <v>7206979.415360747</v>
      </c>
      <c r="G27" s="6">
        <f>SUM('Fidelity Mutual'!F27,'Monarch Life'!F27,'Guarantee Security'!F27,'American Chambers'!F27,'Bankers Commercial'!F27,fbl!F27)</f>
        <v>7206979.415360747</v>
      </c>
    </row>
    <row r="28" spans="1:7" ht="12.75">
      <c r="A28" s="39" t="s">
        <v>45</v>
      </c>
      <c r="B28" s="6">
        <f>SUM('Fidelity Mutual'!B28,'Monarch Life'!B28,'Guarantee Security'!B28,'American Chambers'!B28,'Bankers Commercial'!B28,fbl!B28)</f>
        <v>4050097.0679762876</v>
      </c>
      <c r="C28" s="6">
        <f>SUM('Fidelity Mutual'!C28,'Monarch Life'!C28,'Guarantee Security'!C28,'American Chambers'!C28,'Bankers Commercial'!C28,fbl!C28)</f>
        <v>11504877.680780426</v>
      </c>
      <c r="D28" s="6">
        <f>SUM('Fidelity Mutual'!D28,'Monarch Life'!D28,'Guarantee Security'!D28,'American Chambers'!D28,'Bankers Commercial'!D28,fbl!D28)</f>
        <v>17703.724732461895</v>
      </c>
      <c r="E28" s="6">
        <f>SUM('Fidelity Mutual'!E28,'Monarch Life'!E28,'Guarantee Security'!E28,'American Chambers'!E28,'Bankers Commercial'!E28,fbl!E28)</f>
        <v>745.7840522892427</v>
      </c>
      <c r="F28" s="6">
        <f t="shared" si="0"/>
        <v>15573424.257541467</v>
      </c>
      <c r="G28" s="6">
        <f>SUM('Fidelity Mutual'!F28,'Monarch Life'!F28,'Guarantee Security'!F28,'American Chambers'!F28,'Bankers Commercial'!F28,fbl!F28)</f>
        <v>15573424.257541465</v>
      </c>
    </row>
    <row r="29" spans="1:7" ht="12.75">
      <c r="A29" s="39" t="s">
        <v>46</v>
      </c>
      <c r="B29" s="6">
        <f>SUM('Fidelity Mutual'!B29,'Monarch Life'!B29,'Guarantee Security'!B29,'American Chambers'!B29,'Bankers Commercial'!B29,fbl!B29)</f>
        <v>13638.439718412617</v>
      </c>
      <c r="C29" s="6">
        <f>SUM('Fidelity Mutual'!C29,'Monarch Life'!C29,'Guarantee Security'!C29,'American Chambers'!C29,'Bankers Commercial'!C29,fbl!C29)</f>
        <v>37621.121615161384</v>
      </c>
      <c r="D29" s="6">
        <f>SUM('Fidelity Mutual'!D29,'Monarch Life'!D29,'Guarantee Security'!D29,'American Chambers'!D29,'Bankers Commercial'!D29,fbl!D29)</f>
        <v>5666.296675551188</v>
      </c>
      <c r="E29" s="6">
        <f>SUM('Fidelity Mutual'!E29,'Monarch Life'!E29,'Guarantee Security'!E29,'American Chambers'!E29,'Bankers Commercial'!E29,fbl!E29)</f>
        <v>0</v>
      </c>
      <c r="F29" s="6">
        <f t="shared" si="0"/>
        <v>56925.85800912519</v>
      </c>
      <c r="G29" s="6">
        <f>SUM('Fidelity Mutual'!F29,'Monarch Life'!F29,'Guarantee Security'!F29,'American Chambers'!F29,'Bankers Commercial'!F29,fbl!F29)</f>
        <v>56925.85800912519</v>
      </c>
    </row>
    <row r="30" spans="1:7" ht="12.75">
      <c r="A30" s="39" t="s">
        <v>47</v>
      </c>
      <c r="B30" s="6">
        <f>SUM('Fidelity Mutual'!B30,'Monarch Life'!B30,'Guarantee Security'!B30,'American Chambers'!B30,'Bankers Commercial'!B30,fbl!B30)</f>
        <v>37576.13744834136</v>
      </c>
      <c r="C30" s="6">
        <f>SUM('Fidelity Mutual'!C30,'Monarch Life'!C30,'Guarantee Security'!C30,'American Chambers'!C30,'Bankers Commercial'!C30,fbl!C30)</f>
        <v>472739.99457193294</v>
      </c>
      <c r="D30" s="6">
        <f>SUM('Fidelity Mutual'!D30,'Monarch Life'!D30,'Guarantee Security'!D30,'American Chambers'!D30,'Bankers Commercial'!D30,fbl!D30)</f>
        <v>4557276.305601103</v>
      </c>
      <c r="E30" s="6">
        <f>SUM('Fidelity Mutual'!E30,'Monarch Life'!E30,'Guarantee Security'!E30,'American Chambers'!E30,'Bankers Commercial'!E30,fbl!E30)</f>
        <v>0</v>
      </c>
      <c r="F30" s="6">
        <f t="shared" si="0"/>
        <v>5067592.437621377</v>
      </c>
      <c r="G30" s="6">
        <f>SUM('Fidelity Mutual'!F30,'Monarch Life'!F30,'Guarantee Security'!F30,'American Chambers'!F30,'Bankers Commercial'!F30,fbl!F30)</f>
        <v>5067592.437621378</v>
      </c>
    </row>
    <row r="31" spans="1:7" ht="12.75">
      <c r="A31" s="39" t="s">
        <v>48</v>
      </c>
      <c r="B31" s="6">
        <f>SUM('Fidelity Mutual'!B31,'Monarch Life'!B31,'Guarantee Security'!B31,'American Chambers'!B31,'Bankers Commercial'!B31,fbl!B31)</f>
        <v>1056912.753451432</v>
      </c>
      <c r="C31" s="6">
        <f>SUM('Fidelity Mutual'!C31,'Monarch Life'!C31,'Guarantee Security'!C31,'American Chambers'!C31,'Bankers Commercial'!C31,fbl!C31)</f>
        <v>6359490.473275023</v>
      </c>
      <c r="D31" s="6">
        <f>SUM('Fidelity Mutual'!D31,'Monarch Life'!D31,'Guarantee Security'!D31,'American Chambers'!D31,'Bankers Commercial'!D31,fbl!D31)</f>
        <v>504212.41934195877</v>
      </c>
      <c r="E31" s="6">
        <f>SUM('Fidelity Mutual'!E31,'Monarch Life'!E31,'Guarantee Security'!E31,'American Chambers'!E31,'Bankers Commercial'!E31,fbl!E31)</f>
        <v>0</v>
      </c>
      <c r="F31" s="6">
        <f t="shared" si="0"/>
        <v>7920615.646068414</v>
      </c>
      <c r="G31" s="6">
        <f>SUM('Fidelity Mutual'!F31,'Monarch Life'!F31,'Guarantee Security'!F31,'American Chambers'!F31,'Bankers Commercial'!F31,fbl!F31)</f>
        <v>7920615.646068414</v>
      </c>
    </row>
    <row r="32" spans="1:7" ht="12.75">
      <c r="A32" s="39" t="s">
        <v>49</v>
      </c>
      <c r="B32" s="6">
        <f>SUM('Fidelity Mutual'!B32,'Monarch Life'!B32,'Guarantee Security'!B32,'American Chambers'!B32,'Bankers Commercial'!B32,fbl!B32)</f>
        <v>462862.944880546</v>
      </c>
      <c r="C32" s="6">
        <f>SUM('Fidelity Mutual'!C32,'Monarch Life'!C32,'Guarantee Security'!C32,'American Chambers'!C32,'Bankers Commercial'!C32,fbl!C32)</f>
        <v>423437.4086070577</v>
      </c>
      <c r="D32" s="6">
        <f>SUM('Fidelity Mutual'!D32,'Monarch Life'!D32,'Guarantee Security'!D32,'American Chambers'!D32,'Bankers Commercial'!D32,fbl!D32)</f>
        <v>470901.388086612</v>
      </c>
      <c r="E32" s="6">
        <f>SUM('Fidelity Mutual'!E32,'Monarch Life'!E32,'Guarantee Security'!E32,'American Chambers'!E32,'Bankers Commercial'!E32,fbl!E32)</f>
        <v>0</v>
      </c>
      <c r="F32" s="6">
        <f t="shared" si="0"/>
        <v>1357201.7415742157</v>
      </c>
      <c r="G32" s="6">
        <f>SUM('Fidelity Mutual'!F32,'Monarch Life'!F32,'Guarantee Security'!F32,'American Chambers'!F32,'Bankers Commercial'!F32,fbl!F32)</f>
        <v>1357201.7415742157</v>
      </c>
    </row>
    <row r="33" spans="1:7" ht="12.75">
      <c r="A33" s="39" t="s">
        <v>50</v>
      </c>
      <c r="B33" s="6">
        <f>SUM('Fidelity Mutual'!B33,'Monarch Life'!B33,'Guarantee Security'!B33,'American Chambers'!B33,'Bankers Commercial'!B33,fbl!B33)</f>
        <v>766875.0540222722</v>
      </c>
      <c r="C33" s="6">
        <f>SUM('Fidelity Mutual'!C33,'Monarch Life'!C33,'Guarantee Security'!C33,'American Chambers'!C33,'Bankers Commercial'!C33,fbl!C33)</f>
        <v>2419394.237352535</v>
      </c>
      <c r="D33" s="6">
        <f>SUM('Fidelity Mutual'!D33,'Monarch Life'!D33,'Guarantee Security'!D33,'American Chambers'!D33,'Bankers Commercial'!D33,fbl!D33)</f>
        <v>687077.2414378752</v>
      </c>
      <c r="E33" s="6">
        <f>SUM('Fidelity Mutual'!E33,'Monarch Life'!E33,'Guarantee Security'!E33,'American Chambers'!E33,'Bankers Commercial'!E33,fbl!E33)</f>
        <v>0</v>
      </c>
      <c r="F33" s="6">
        <f t="shared" si="0"/>
        <v>3873346.5328126824</v>
      </c>
      <c r="G33" s="6">
        <f>SUM('Fidelity Mutual'!F33,'Monarch Life'!F33,'Guarantee Security'!F33,'American Chambers'!F33,'Bankers Commercial'!F33,fbl!F33)</f>
        <v>3873346.5328126834</v>
      </c>
    </row>
    <row r="34" spans="1:7" ht="12.75">
      <c r="A34" s="39" t="s">
        <v>51</v>
      </c>
      <c r="B34" s="6">
        <f>SUM('Fidelity Mutual'!B34,'Monarch Life'!B34,'Guarantee Security'!B34,'American Chambers'!B34,'Bankers Commercial'!B34,fbl!B34)</f>
        <v>25010.058307155592</v>
      </c>
      <c r="C34" s="6">
        <f>SUM('Fidelity Mutual'!C34,'Monarch Life'!C34,'Guarantee Security'!C34,'American Chambers'!C34,'Bankers Commercial'!C34,fbl!C34)</f>
        <v>417313.15628908644</v>
      </c>
      <c r="D34" s="6">
        <f>SUM('Fidelity Mutual'!D34,'Monarch Life'!D34,'Guarantee Security'!D34,'American Chambers'!D34,'Bankers Commercial'!D34,fbl!D34)</f>
        <v>4895.1355719416715</v>
      </c>
      <c r="E34" s="6">
        <f>SUM('Fidelity Mutual'!E34,'Monarch Life'!E34,'Guarantee Security'!E34,'American Chambers'!E34,'Bankers Commercial'!E34,fbl!E34)</f>
        <v>0</v>
      </c>
      <c r="F34" s="6">
        <f t="shared" si="0"/>
        <v>447218.35016818374</v>
      </c>
      <c r="G34" s="6">
        <f>SUM('Fidelity Mutual'!F34,'Monarch Life'!F34,'Guarantee Security'!F34,'American Chambers'!F34,'Bankers Commercial'!F34,fbl!F34)</f>
        <v>447218.35016818374</v>
      </c>
    </row>
    <row r="35" spans="1:7" ht="12.75">
      <c r="A35" s="39" t="s">
        <v>52</v>
      </c>
      <c r="B35" s="6">
        <f>SUM('Fidelity Mutual'!B35,'Monarch Life'!B35,'Guarantee Security'!B35,'American Chambers'!B35,'Bankers Commercial'!B35,fbl!B35)</f>
        <v>12834.605344730182</v>
      </c>
      <c r="C35" s="6">
        <f>SUM('Fidelity Mutual'!C35,'Monarch Life'!C35,'Guarantee Security'!C35,'American Chambers'!C35,'Bankers Commercial'!C35,fbl!C35)</f>
        <v>7231.05913871958</v>
      </c>
      <c r="D35" s="6">
        <f>SUM('Fidelity Mutual'!D35,'Monarch Life'!D35,'Guarantee Security'!D35,'American Chambers'!D35,'Bankers Commercial'!D35,fbl!D35)</f>
        <v>45954.70981615521</v>
      </c>
      <c r="E35" s="6">
        <f>SUM('Fidelity Mutual'!E35,'Monarch Life'!E35,'Guarantee Security'!E35,'American Chambers'!E35,'Bankers Commercial'!E35,fbl!E35)</f>
        <v>0</v>
      </c>
      <c r="F35" s="6">
        <f t="shared" si="0"/>
        <v>66020.37429960497</v>
      </c>
      <c r="G35" s="6">
        <f>SUM('Fidelity Mutual'!F35,'Monarch Life'!F35,'Guarantee Security'!F35,'American Chambers'!F35,'Bankers Commercial'!F35,fbl!F35)</f>
        <v>66020.37429960497</v>
      </c>
    </row>
    <row r="36" spans="1:7" ht="12.75">
      <c r="A36" s="39" t="s">
        <v>53</v>
      </c>
      <c r="B36" s="6">
        <f>SUM('Fidelity Mutual'!B36,'Monarch Life'!B36,'Guarantee Security'!B36,'American Chambers'!B36,'Bankers Commercial'!B36,fbl!B36)</f>
        <v>82041.18608903422</v>
      </c>
      <c r="C36" s="6">
        <f>SUM('Fidelity Mutual'!C36,'Monarch Life'!C36,'Guarantee Security'!C36,'American Chambers'!C36,'Bankers Commercial'!C36,fbl!C36)</f>
        <v>9502.498706327313</v>
      </c>
      <c r="D36" s="6">
        <f>SUM('Fidelity Mutual'!D36,'Monarch Life'!D36,'Guarantee Security'!D36,'American Chambers'!D36,'Bankers Commercial'!D36,fbl!D36)</f>
        <v>28150.93185040744</v>
      </c>
      <c r="E36" s="6">
        <f>SUM('Fidelity Mutual'!E36,'Monarch Life'!E36,'Guarantee Security'!E36,'American Chambers'!E36,'Bankers Commercial'!E36,fbl!E36)</f>
        <v>2629.4445854425603</v>
      </c>
      <c r="F36" s="6">
        <f t="shared" si="0"/>
        <v>122324.06123121154</v>
      </c>
      <c r="G36" s="6">
        <f>SUM('Fidelity Mutual'!F36,'Monarch Life'!F36,'Guarantee Security'!F36,'American Chambers'!F36,'Bankers Commercial'!F36,fbl!F36)</f>
        <v>122324.06123121153</v>
      </c>
    </row>
    <row r="37" spans="1:7" ht="12.75">
      <c r="A37" s="39" t="s">
        <v>54</v>
      </c>
      <c r="B37" s="6">
        <f>SUM('Fidelity Mutual'!B37,'Monarch Life'!B37,'Guarantee Security'!B37,'American Chambers'!B37,'Bankers Commercial'!B37,fbl!B37)</f>
        <v>119340.35274110342</v>
      </c>
      <c r="C37" s="6">
        <f>SUM('Fidelity Mutual'!C37,'Monarch Life'!C37,'Guarantee Security'!C37,'American Chambers'!C37,'Bankers Commercial'!C37,fbl!C37)</f>
        <v>348426.33974367735</v>
      </c>
      <c r="D37" s="6">
        <f>SUM('Fidelity Mutual'!D37,'Monarch Life'!D37,'Guarantee Security'!D37,'American Chambers'!D37,'Bankers Commercial'!D37,fbl!D37)</f>
        <v>75175.80446142681</v>
      </c>
      <c r="E37" s="6">
        <f>SUM('Fidelity Mutual'!E37,'Monarch Life'!E37,'Guarantee Security'!E37,'American Chambers'!E37,'Bankers Commercial'!E37,fbl!E37)</f>
        <v>0</v>
      </c>
      <c r="F37" s="6">
        <f t="shared" si="0"/>
        <v>542942.4969462076</v>
      </c>
      <c r="G37" s="6">
        <f>SUM('Fidelity Mutual'!F37,'Monarch Life'!F37,'Guarantee Security'!F37,'American Chambers'!F37,'Bankers Commercial'!F37,fbl!F37)</f>
        <v>542942.4969462075</v>
      </c>
    </row>
    <row r="38" spans="1:7" ht="12.75">
      <c r="A38" s="39" t="s">
        <v>55</v>
      </c>
      <c r="B38" s="6">
        <f>SUM('Fidelity Mutual'!B38,'Monarch Life'!B38,'Guarantee Security'!B38,'American Chambers'!B38,'Bankers Commercial'!B38,fbl!B38)</f>
        <v>91522.14739860104</v>
      </c>
      <c r="C38" s="6">
        <f>SUM('Fidelity Mutual'!C38,'Monarch Life'!C38,'Guarantee Security'!C38,'American Chambers'!C38,'Bankers Commercial'!C38,fbl!C38)</f>
        <v>23608.468443707465</v>
      </c>
      <c r="D38" s="6">
        <f>SUM('Fidelity Mutual'!D38,'Monarch Life'!D38,'Guarantee Security'!D38,'American Chambers'!D38,'Bankers Commercial'!D38,fbl!D38)</f>
        <v>39806.65439839353</v>
      </c>
      <c r="E38" s="6">
        <f>SUM('Fidelity Mutual'!E38,'Monarch Life'!E38,'Guarantee Security'!E38,'American Chambers'!E38,'Bankers Commercial'!E38,fbl!E38)</f>
        <v>2617.3180154866373</v>
      </c>
      <c r="F38" s="6">
        <f t="shared" si="0"/>
        <v>157554.58825618867</v>
      </c>
      <c r="G38" s="6">
        <f>SUM('Fidelity Mutual'!F38,'Monarch Life'!F38,'Guarantee Security'!F38,'American Chambers'!F38,'Bankers Commercial'!F38,fbl!F38)</f>
        <v>157554.5882561887</v>
      </c>
    </row>
    <row r="39" spans="1:7" ht="12.75">
      <c r="A39" s="39" t="s">
        <v>56</v>
      </c>
      <c r="B39" s="6">
        <f>SUM('Fidelity Mutual'!B39,'Monarch Life'!B39,'Guarantee Security'!B39,'American Chambers'!B39,'Bankers Commercial'!B39,fbl!B39)</f>
        <v>726993.4612340609</v>
      </c>
      <c r="C39" s="6">
        <f>SUM('Fidelity Mutual'!C39,'Monarch Life'!C39,'Guarantee Security'!C39,'American Chambers'!C39,'Bankers Commercial'!C39,fbl!C39)</f>
        <v>5259246.110686478</v>
      </c>
      <c r="D39" s="6">
        <f>SUM('Fidelity Mutual'!D39,'Monarch Life'!D39,'Guarantee Security'!D39,'American Chambers'!D39,'Bankers Commercial'!D39,fbl!D39)</f>
        <v>16867.206475364223</v>
      </c>
      <c r="E39" s="6">
        <f>SUM('Fidelity Mutual'!E39,'Monarch Life'!E39,'Guarantee Security'!E39,'American Chambers'!E39,'Bankers Commercial'!E39,fbl!E39)</f>
        <v>3357.0387827979184</v>
      </c>
      <c r="F39" s="6">
        <f t="shared" si="0"/>
        <v>6006463.817178701</v>
      </c>
      <c r="G39" s="6">
        <f>SUM('Fidelity Mutual'!F39,'Monarch Life'!F39,'Guarantee Security'!F39,'American Chambers'!F39,'Bankers Commercial'!F39,fbl!F39)</f>
        <v>6006463.817178701</v>
      </c>
    </row>
    <row r="40" spans="1:7" ht="12.75">
      <c r="A40" s="39" t="s">
        <v>57</v>
      </c>
      <c r="B40" s="6">
        <f>SUM('Fidelity Mutual'!B40,'Monarch Life'!B40,'Guarantee Security'!B40,'American Chambers'!B40,'Bankers Commercial'!B40,fbl!B40)</f>
        <v>287899.0330027009</v>
      </c>
      <c r="C40" s="6">
        <f>SUM('Fidelity Mutual'!C40,'Monarch Life'!C40,'Guarantee Security'!C40,'American Chambers'!C40,'Bankers Commercial'!C40,fbl!C40)</f>
        <v>1598288.8850740478</v>
      </c>
      <c r="D40" s="6">
        <f>SUM('Fidelity Mutual'!D40,'Monarch Life'!D40,'Guarantee Security'!D40,'American Chambers'!D40,'Bankers Commercial'!D40,fbl!D40)</f>
        <v>2334.6455594378294</v>
      </c>
      <c r="E40" s="6">
        <f>SUM('Fidelity Mutual'!E40,'Monarch Life'!E40,'Guarantee Security'!E40,'American Chambers'!E40,'Bankers Commercial'!E40,fbl!E40)</f>
        <v>0</v>
      </c>
      <c r="F40" s="6">
        <f t="shared" si="0"/>
        <v>1888522.5636361865</v>
      </c>
      <c r="G40" s="6">
        <f>SUM('Fidelity Mutual'!F40,'Monarch Life'!F40,'Guarantee Security'!F40,'American Chambers'!F40,'Bankers Commercial'!F40,fbl!F40)</f>
        <v>1888522.5636361865</v>
      </c>
    </row>
    <row r="41" spans="1:7" ht="12.75">
      <c r="A41" s="39" t="s">
        <v>58</v>
      </c>
      <c r="B41" s="6">
        <f>SUM('Fidelity Mutual'!B41,'Monarch Life'!B41,'Guarantee Security'!B41,'American Chambers'!B41,'Bankers Commercial'!B41,fbl!B41)</f>
        <v>3607395.705582078</v>
      </c>
      <c r="C41" s="6">
        <f>SUM('Fidelity Mutual'!C41,'Monarch Life'!C41,'Guarantee Security'!C41,'American Chambers'!C41,'Bankers Commercial'!C41,fbl!C41)</f>
        <v>15511461.605973134</v>
      </c>
      <c r="D41" s="6">
        <f>SUM('Fidelity Mutual'!D41,'Monarch Life'!D41,'Guarantee Security'!D41,'American Chambers'!D41,'Bankers Commercial'!D41,fbl!D41)</f>
        <v>1596857.0748701924</v>
      </c>
      <c r="E41" s="6">
        <f>SUM('Fidelity Mutual'!E41,'Monarch Life'!E41,'Guarantee Security'!E41,'American Chambers'!E41,'Bankers Commercial'!E41,fbl!E41)</f>
        <v>3688.4983615931374</v>
      </c>
      <c r="F41" s="6">
        <f t="shared" si="0"/>
        <v>20719402.884786997</v>
      </c>
      <c r="G41" s="6">
        <f>SUM('Fidelity Mutual'!F41,'Monarch Life'!F41,'Guarantee Security'!F41,'American Chambers'!F41,'Bankers Commercial'!F41,fbl!F41)</f>
        <v>20719402.884786997</v>
      </c>
    </row>
    <row r="42" spans="1:7" ht="12.75">
      <c r="A42" s="39" t="s">
        <v>59</v>
      </c>
      <c r="B42" s="6">
        <f>SUM('Fidelity Mutual'!B42,'Monarch Life'!B42,'Guarantee Security'!B42,'American Chambers'!B42,'Bankers Commercial'!B42,fbl!B42)</f>
        <v>1359616.1206753997</v>
      </c>
      <c r="C42" s="6">
        <f>SUM('Fidelity Mutual'!C42,'Monarch Life'!C42,'Guarantee Security'!C42,'American Chambers'!C42,'Bankers Commercial'!C42,fbl!C42)</f>
        <v>1326546.1405494183</v>
      </c>
      <c r="D42" s="6">
        <f>SUM('Fidelity Mutual'!D42,'Monarch Life'!D42,'Guarantee Security'!D42,'American Chambers'!D42,'Bankers Commercial'!D42,fbl!D42)</f>
        <v>1963989.8427907652</v>
      </c>
      <c r="E42" s="6">
        <f>SUM('Fidelity Mutual'!E42,'Monarch Life'!E42,'Guarantee Security'!E42,'American Chambers'!E42,'Bankers Commercial'!E42,fbl!E42)</f>
        <v>0</v>
      </c>
      <c r="F42" s="6">
        <f t="shared" si="0"/>
        <v>4650152.104015583</v>
      </c>
      <c r="G42" s="6">
        <f>SUM('Fidelity Mutual'!F42,'Monarch Life'!F42,'Guarantee Security'!F42,'American Chambers'!F42,'Bankers Commercial'!F42,fbl!F42)</f>
        <v>4650152.104015583</v>
      </c>
    </row>
    <row r="43" spans="1:7" ht="12.75">
      <c r="A43" s="39" t="s">
        <v>60</v>
      </c>
      <c r="B43" s="6">
        <f>SUM('Fidelity Mutual'!B43,'Monarch Life'!B43,'Guarantee Security'!B43,'American Chambers'!B43,'Bankers Commercial'!B43,fbl!B43)</f>
        <v>435837.384934343</v>
      </c>
      <c r="C43" s="6">
        <f>SUM('Fidelity Mutual'!C43,'Monarch Life'!C43,'Guarantee Security'!C43,'American Chambers'!C43,'Bankers Commercial'!C43,fbl!C43)</f>
        <v>1501928.9318297317</v>
      </c>
      <c r="D43" s="6">
        <f>SUM('Fidelity Mutual'!D43,'Monarch Life'!D43,'Guarantee Security'!D43,'American Chambers'!D43,'Bankers Commercial'!D43,fbl!D43)</f>
        <v>31875.3382506468</v>
      </c>
      <c r="E43" s="6">
        <f>SUM('Fidelity Mutual'!E43,'Monarch Life'!E43,'Guarantee Security'!E43,'American Chambers'!E43,'Bankers Commercial'!E43,fbl!E43)</f>
        <v>0</v>
      </c>
      <c r="F43" s="6">
        <f t="shared" si="0"/>
        <v>1969641.6550147214</v>
      </c>
      <c r="G43" s="6">
        <f>SUM('Fidelity Mutual'!F43,'Monarch Life'!F43,'Guarantee Security'!F43,'American Chambers'!F43,'Bankers Commercial'!F43,fbl!F43)</f>
        <v>1969641.6550147217</v>
      </c>
    </row>
    <row r="44" spans="1:7" ht="12.75">
      <c r="A44" s="39" t="s">
        <v>61</v>
      </c>
      <c r="B44" s="6">
        <f>SUM('Fidelity Mutual'!B44,'Monarch Life'!B44,'Guarantee Security'!B44,'American Chambers'!B44,'Bankers Commercial'!B44,fbl!B44)</f>
        <v>1155424.3812669008</v>
      </c>
      <c r="C44" s="6">
        <f>SUM('Fidelity Mutual'!C44,'Monarch Life'!C44,'Guarantee Security'!C44,'American Chambers'!C44,'Bankers Commercial'!C44,fbl!C44)</f>
        <v>11396238.218449734</v>
      </c>
      <c r="D44" s="6">
        <f>SUM('Fidelity Mutual'!D44,'Monarch Life'!D44,'Guarantee Security'!D44,'American Chambers'!D44,'Bankers Commercial'!D44,fbl!D44)</f>
        <v>37570.78651439889</v>
      </c>
      <c r="E44" s="6">
        <f>SUM('Fidelity Mutual'!E44,'Monarch Life'!E44,'Guarantee Security'!E44,'American Chambers'!E44,'Bankers Commercial'!E44,fbl!E44)</f>
        <v>13399.859801294526</v>
      </c>
      <c r="F44" s="6">
        <f t="shared" si="0"/>
        <v>12602633.24603233</v>
      </c>
      <c r="G44" s="6">
        <f>SUM('Fidelity Mutual'!F44,'Monarch Life'!F44,'Guarantee Security'!F44,'American Chambers'!F44,'Bankers Commercial'!F44,fbl!F44)</f>
        <v>12602633.246032331</v>
      </c>
    </row>
    <row r="45" spans="1:7" ht="12.75">
      <c r="A45" s="39" t="s">
        <v>62</v>
      </c>
      <c r="B45" s="6">
        <f>SUM('Fidelity Mutual'!B45,'Monarch Life'!B45,'Guarantee Security'!B45,'American Chambers'!B45,'Bankers Commercial'!B45,fbl!B45)</f>
        <v>0</v>
      </c>
      <c r="C45" s="6">
        <f>SUM('Fidelity Mutual'!C45,'Monarch Life'!C45,'Guarantee Security'!C45,'American Chambers'!C45,'Bankers Commercial'!C45,fbl!C45)</f>
        <v>237.65349130729473</v>
      </c>
      <c r="D45" s="6">
        <f>SUM('Fidelity Mutual'!D45,'Monarch Life'!D45,'Guarantee Security'!D45,'American Chambers'!D45,'Bankers Commercial'!D45,fbl!D45)</f>
        <v>0</v>
      </c>
      <c r="E45" s="6">
        <f>SUM('Fidelity Mutual'!E45,'Monarch Life'!E45,'Guarantee Security'!E45,'American Chambers'!E45,'Bankers Commercial'!E45,fbl!E45)</f>
        <v>0</v>
      </c>
      <c r="F45" s="6">
        <f t="shared" si="0"/>
        <v>237.65349130729473</v>
      </c>
      <c r="G45" s="6">
        <f>SUM('Fidelity Mutual'!F45,'Monarch Life'!F45,'Guarantee Security'!F45,'American Chambers'!F45,'Bankers Commercial'!F45,fbl!F45)</f>
        <v>237.65349130729473</v>
      </c>
    </row>
    <row r="46" spans="1:7" ht="12.75">
      <c r="A46" s="39" t="s">
        <v>63</v>
      </c>
      <c r="B46" s="6">
        <f>SUM('Fidelity Mutual'!B46,'Monarch Life'!B46,'Guarantee Security'!B46,'American Chambers'!B46,'Bankers Commercial'!B46,fbl!B46)</f>
        <v>10918.432209994413</v>
      </c>
      <c r="C46" s="6">
        <f>SUM('Fidelity Mutual'!C46,'Monarch Life'!C46,'Guarantee Security'!C46,'American Chambers'!C46,'Bankers Commercial'!C46,fbl!C46)</f>
        <v>10557.960476261915</v>
      </c>
      <c r="D46" s="6">
        <f>SUM('Fidelity Mutual'!D46,'Monarch Life'!D46,'Guarantee Security'!D46,'American Chambers'!D46,'Bankers Commercial'!D46,fbl!D46)</f>
        <v>1340.4884996079209</v>
      </c>
      <c r="E46" s="6">
        <f>SUM('Fidelity Mutual'!E46,'Monarch Life'!E46,'Guarantee Security'!E46,'American Chambers'!E46,'Bankers Commercial'!E46,fbl!E46)</f>
        <v>0</v>
      </c>
      <c r="F46" s="6">
        <f t="shared" si="0"/>
        <v>22816.881185864248</v>
      </c>
      <c r="G46" s="6">
        <f>SUM('Fidelity Mutual'!F46,'Monarch Life'!F46,'Guarantee Security'!F46,'American Chambers'!F46,'Bankers Commercial'!F46,fbl!F46)</f>
        <v>22816.881185864248</v>
      </c>
    </row>
    <row r="47" spans="1:7" ht="12.75">
      <c r="A47" s="39" t="s">
        <v>64</v>
      </c>
      <c r="B47" s="6">
        <f>SUM('Fidelity Mutual'!B47,'Monarch Life'!B47,'Guarantee Security'!B47,'American Chambers'!B47,'Bankers Commercial'!B47,fbl!B47)</f>
        <v>440064.0199186428</v>
      </c>
      <c r="C47" s="6">
        <f>SUM('Fidelity Mutual'!C47,'Monarch Life'!C47,'Guarantee Security'!C47,'American Chambers'!C47,'Bankers Commercial'!C47,fbl!C47)</f>
        <v>1884697.4456565268</v>
      </c>
      <c r="D47" s="6">
        <f>SUM('Fidelity Mutual'!D47,'Monarch Life'!D47,'Guarantee Security'!D47,'American Chambers'!D47,'Bankers Commercial'!D47,fbl!D47)</f>
        <v>364247.65921902086</v>
      </c>
      <c r="E47" s="6">
        <f>SUM('Fidelity Mutual'!E47,'Monarch Life'!E47,'Guarantee Security'!E47,'American Chambers'!E47,'Bankers Commercial'!E47,fbl!E47)</f>
        <v>0</v>
      </c>
      <c r="F47" s="6">
        <f t="shared" si="0"/>
        <v>2689009.1247941907</v>
      </c>
      <c r="G47" s="6">
        <f>SUM('Fidelity Mutual'!F47,'Monarch Life'!F47,'Guarantee Security'!F47,'American Chambers'!F47,'Bankers Commercial'!F47,fbl!F47)</f>
        <v>2689009.1247941903</v>
      </c>
    </row>
    <row r="48" spans="1:7" ht="12.75">
      <c r="A48" s="39" t="s">
        <v>65</v>
      </c>
      <c r="B48" s="6">
        <f>SUM('Fidelity Mutual'!B48,'Monarch Life'!B48,'Guarantee Security'!B48,'American Chambers'!B48,'Bankers Commercial'!B48,fbl!B48)</f>
        <v>299354.8947429044</v>
      </c>
      <c r="C48" s="6">
        <f>SUM('Fidelity Mutual'!C48,'Monarch Life'!C48,'Guarantee Security'!C48,'American Chambers'!C48,'Bankers Commercial'!C48,fbl!C48)</f>
        <v>867806.5152430199</v>
      </c>
      <c r="D48" s="6">
        <f>SUM('Fidelity Mutual'!D48,'Monarch Life'!D48,'Guarantee Security'!D48,'American Chambers'!D48,'Bankers Commercial'!D48,fbl!D48)</f>
        <v>65252.37704258568</v>
      </c>
      <c r="E48" s="6">
        <f>SUM('Fidelity Mutual'!E48,'Monarch Life'!E48,'Guarantee Security'!E48,'American Chambers'!E48,'Bankers Commercial'!E48,fbl!E48)</f>
        <v>0</v>
      </c>
      <c r="F48" s="6">
        <f t="shared" si="0"/>
        <v>1232413.7870285101</v>
      </c>
      <c r="G48" s="6">
        <f>SUM('Fidelity Mutual'!F48,'Monarch Life'!F48,'Guarantee Security'!F48,'American Chambers'!F48,'Bankers Commercial'!F48,fbl!F48)</f>
        <v>1232413.78702851</v>
      </c>
    </row>
    <row r="49" spans="1:7" ht="12.75">
      <c r="A49" s="39" t="s">
        <v>66</v>
      </c>
      <c r="B49" s="6">
        <f>SUM('Fidelity Mutual'!B49,'Monarch Life'!B49,'Guarantee Security'!B49,'American Chambers'!B49,'Bankers Commercial'!B49,fbl!B49)</f>
        <v>893385.2274849842</v>
      </c>
      <c r="C49" s="6">
        <f>SUM('Fidelity Mutual'!C49,'Monarch Life'!C49,'Guarantee Security'!C49,'American Chambers'!C49,'Bankers Commercial'!C49,fbl!C49)</f>
        <v>1440874.816691976</v>
      </c>
      <c r="D49" s="6">
        <f>SUM('Fidelity Mutual'!D49,'Monarch Life'!D49,'Guarantee Security'!D49,'American Chambers'!D49,'Bankers Commercial'!D49,fbl!D49)</f>
        <v>1526731.790729253</v>
      </c>
      <c r="E49" s="6">
        <f>SUM('Fidelity Mutual'!E49,'Monarch Life'!E49,'Guarantee Security'!E49,'American Chambers'!E49,'Bankers Commercial'!E49,fbl!E49)</f>
        <v>0</v>
      </c>
      <c r="F49" s="6">
        <f t="shared" si="0"/>
        <v>3860991.8349062135</v>
      </c>
      <c r="G49" s="6">
        <f>SUM('Fidelity Mutual'!F49,'Monarch Life'!F49,'Guarantee Security'!F49,'American Chambers'!F49,'Bankers Commercial'!F49,fbl!F49)</f>
        <v>3860991.8349062135</v>
      </c>
    </row>
    <row r="50" spans="1:7" ht="12.75">
      <c r="A50" s="39" t="s">
        <v>67</v>
      </c>
      <c r="B50" s="6">
        <f>SUM('Fidelity Mutual'!B50,'Monarch Life'!B50,'Guarantee Security'!B50,'American Chambers'!B50,'Bankers Commercial'!B50,fbl!B50)</f>
        <v>903852.5325673384</v>
      </c>
      <c r="C50" s="6">
        <f>SUM('Fidelity Mutual'!C50,'Monarch Life'!C50,'Guarantee Security'!C50,'American Chambers'!C50,'Bankers Commercial'!C50,fbl!C50)</f>
        <v>6298416.311116576</v>
      </c>
      <c r="D50" s="6">
        <f>SUM('Fidelity Mutual'!D50,'Monarch Life'!D50,'Guarantee Security'!D50,'American Chambers'!D50,'Bankers Commercial'!D50,fbl!D50)</f>
        <v>14640921.509516438</v>
      </c>
      <c r="E50" s="6">
        <f>SUM('Fidelity Mutual'!E50,'Monarch Life'!E50,'Guarantee Security'!E50,'American Chambers'!E50,'Bankers Commercial'!E50,fbl!E50)</f>
        <v>0</v>
      </c>
      <c r="F50" s="6">
        <f t="shared" si="0"/>
        <v>21843190.353200354</v>
      </c>
      <c r="G50" s="6">
        <f>SUM('Fidelity Mutual'!F50,'Monarch Life'!F50,'Guarantee Security'!F50,'American Chambers'!F50,'Bankers Commercial'!F50,fbl!F50)</f>
        <v>21843190.35320035</v>
      </c>
    </row>
    <row r="51" spans="1:7" ht="12.75">
      <c r="A51" s="39" t="s">
        <v>68</v>
      </c>
      <c r="B51" s="6">
        <f>SUM('Fidelity Mutual'!B51,'Monarch Life'!B51,'Guarantee Security'!B51,'American Chambers'!B51,'Bankers Commercial'!B51,fbl!B51)</f>
        <v>178016.07079293733</v>
      </c>
      <c r="C51" s="6">
        <f>SUM('Fidelity Mutual'!C51,'Monarch Life'!C51,'Guarantee Security'!C51,'American Chambers'!C51,'Bankers Commercial'!C51,fbl!C51)</f>
        <v>887442.5233382791</v>
      </c>
      <c r="D51" s="6">
        <f>SUM('Fidelity Mutual'!D51,'Monarch Life'!D51,'Guarantee Security'!D51,'American Chambers'!D51,'Bankers Commercial'!D51,fbl!D51)</f>
        <v>11134.998392472788</v>
      </c>
      <c r="E51" s="6">
        <f>SUM('Fidelity Mutual'!E51,'Monarch Life'!E51,'Guarantee Security'!E51,'American Chambers'!E51,'Bankers Commercial'!E51,fbl!E51)</f>
        <v>0</v>
      </c>
      <c r="F51" s="6">
        <f t="shared" si="0"/>
        <v>1076593.5925236891</v>
      </c>
      <c r="G51" s="6">
        <f>SUM('Fidelity Mutual'!F51,'Monarch Life'!F51,'Guarantee Security'!F51,'American Chambers'!F51,'Bankers Commercial'!F51,fbl!F51)</f>
        <v>1076593.5925236891</v>
      </c>
    </row>
    <row r="52" spans="1:7" ht="12.75">
      <c r="A52" s="39" t="s">
        <v>69</v>
      </c>
      <c r="B52" s="6">
        <f>SUM('Fidelity Mutual'!B52,'Monarch Life'!B52,'Guarantee Security'!B52,'American Chambers'!B52,'Bankers Commercial'!B52,fbl!B52)</f>
        <v>5927.792841841261</v>
      </c>
      <c r="C52" s="6">
        <f>SUM('Fidelity Mutual'!C52,'Monarch Life'!C52,'Guarantee Security'!C52,'American Chambers'!C52,'Bankers Commercial'!C52,fbl!C52)</f>
        <v>221992.5664509197</v>
      </c>
      <c r="D52" s="6">
        <f>SUM('Fidelity Mutual'!D52,'Monarch Life'!D52,'Guarantee Security'!D52,'American Chambers'!D52,'Bankers Commercial'!D52,fbl!D52)</f>
        <v>513.164780572283</v>
      </c>
      <c r="E52" s="6">
        <f>SUM('Fidelity Mutual'!E52,'Monarch Life'!E52,'Guarantee Security'!E52,'American Chambers'!E52,'Bankers Commercial'!E52,fbl!E52)</f>
        <v>0</v>
      </c>
      <c r="F52" s="6">
        <f t="shared" si="0"/>
        <v>228433.52407333325</v>
      </c>
      <c r="G52" s="6">
        <f>SUM('Fidelity Mutual'!F52,'Monarch Life'!F52,'Guarantee Security'!F52,'American Chambers'!F52,'Bankers Commercial'!F52,fbl!F52)</f>
        <v>228433.52407333322</v>
      </c>
    </row>
    <row r="53" spans="1:7" ht="12.75">
      <c r="A53" s="39" t="s">
        <v>70</v>
      </c>
      <c r="B53" s="6">
        <f>SUM('Fidelity Mutual'!B53,'Monarch Life'!B53,'Guarantee Security'!B53,'American Chambers'!B53,'Bankers Commercial'!B53,fbl!B53)</f>
        <v>274327.8459017116</v>
      </c>
      <c r="C53" s="6">
        <f>SUM('Fidelity Mutual'!C53,'Monarch Life'!C53,'Guarantee Security'!C53,'American Chambers'!C53,'Bankers Commercial'!C53,fbl!C53)</f>
        <v>4888596.291029925</v>
      </c>
      <c r="D53" s="6">
        <f>SUM('Fidelity Mutual'!D53,'Monarch Life'!D53,'Guarantee Security'!D53,'American Chambers'!D53,'Bankers Commercial'!D53,fbl!D53)</f>
        <v>467729.82997897564</v>
      </c>
      <c r="E53" s="6">
        <f>SUM('Fidelity Mutual'!E53,'Monarch Life'!E53,'Guarantee Security'!E53,'American Chambers'!E53,'Bankers Commercial'!E53,fbl!E53)</f>
        <v>0</v>
      </c>
      <c r="F53" s="6">
        <f t="shared" si="0"/>
        <v>5630653.966910613</v>
      </c>
      <c r="G53" s="6">
        <f>SUM('Fidelity Mutual'!F53,'Monarch Life'!F53,'Guarantee Security'!F53,'American Chambers'!F53,'Bankers Commercial'!F53,fbl!F53)</f>
        <v>5630653.966910614</v>
      </c>
    </row>
    <row r="54" spans="1:7" ht="12.75">
      <c r="A54" s="39" t="s">
        <v>71</v>
      </c>
      <c r="B54" s="6">
        <f>SUM('Fidelity Mutual'!B54,'Monarch Life'!B54,'Guarantee Security'!B54,'American Chambers'!B54,'Bankers Commercial'!B54,fbl!B54)</f>
        <v>873775.73138798</v>
      </c>
      <c r="C54" s="6">
        <f>SUM('Fidelity Mutual'!C54,'Monarch Life'!C54,'Guarantee Security'!C54,'American Chambers'!C54,'Bankers Commercial'!C54,fbl!C54)</f>
        <v>1874968.6775703281</v>
      </c>
      <c r="D54" s="6">
        <f>SUM('Fidelity Mutual'!D54,'Monarch Life'!D54,'Guarantee Security'!D54,'American Chambers'!D54,'Bankers Commercial'!D54,fbl!D54)</f>
        <v>536422.9448724522</v>
      </c>
      <c r="E54" s="6">
        <f>SUM('Fidelity Mutual'!E54,'Monarch Life'!E54,'Guarantee Security'!E54,'American Chambers'!E54,'Bankers Commercial'!E54,fbl!E54)</f>
        <v>0</v>
      </c>
      <c r="F54" s="6">
        <f t="shared" si="0"/>
        <v>3285167.3538307603</v>
      </c>
      <c r="G54" s="6">
        <f>SUM('Fidelity Mutual'!F54,'Monarch Life'!F54,'Guarantee Security'!F54,'American Chambers'!F54,'Bankers Commercial'!F54,fbl!F54)</f>
        <v>3285167.3538307603</v>
      </c>
    </row>
    <row r="55" spans="1:7" ht="12.75">
      <c r="A55" s="39" t="s">
        <v>72</v>
      </c>
      <c r="B55" s="6">
        <f>SUM('Fidelity Mutual'!B55,'Monarch Life'!B55,'Guarantee Security'!B55,'American Chambers'!B55,'Bankers Commercial'!B55,fbl!B55)</f>
        <v>51371.84859932899</v>
      </c>
      <c r="C55" s="6">
        <f>SUM('Fidelity Mutual'!C55,'Monarch Life'!C55,'Guarantee Security'!C55,'American Chambers'!C55,'Bankers Commercial'!C55,fbl!C55)</f>
        <v>342682.731901613</v>
      </c>
      <c r="D55" s="6">
        <f>SUM('Fidelity Mutual'!D55,'Monarch Life'!D55,'Guarantee Security'!D55,'American Chambers'!D55,'Bankers Commercial'!D55,fbl!D55)</f>
        <v>137934.5527906635</v>
      </c>
      <c r="E55" s="6">
        <f>SUM('Fidelity Mutual'!E55,'Monarch Life'!E55,'Guarantee Security'!E55,'American Chambers'!E55,'Bankers Commercial'!E55,fbl!E55)</f>
        <v>0</v>
      </c>
      <c r="F55" s="6">
        <f t="shared" si="0"/>
        <v>531989.1332916055</v>
      </c>
      <c r="G55" s="6">
        <f>SUM('Fidelity Mutual'!F55,'Monarch Life'!F55,'Guarantee Security'!F55,'American Chambers'!F55,'Bankers Commercial'!F55,fbl!F55)</f>
        <v>531989.1332916054</v>
      </c>
    </row>
    <row r="56" spans="1:7" ht="12.75">
      <c r="A56" s="39" t="s">
        <v>73</v>
      </c>
      <c r="B56" s="6">
        <f>SUM('Fidelity Mutual'!B56,'Monarch Life'!B56,'Guarantee Security'!B56,'American Chambers'!B56,'Bankers Commercial'!B56,fbl!B56)</f>
        <v>207474.81560864177</v>
      </c>
      <c r="C56" s="6">
        <f>SUM('Fidelity Mutual'!C56,'Monarch Life'!C56,'Guarantee Security'!C56,'American Chambers'!C56,'Bankers Commercial'!C56,fbl!C56)</f>
        <v>922979.2033013788</v>
      </c>
      <c r="D56" s="6">
        <f>SUM('Fidelity Mutual'!D56,'Monarch Life'!D56,'Guarantee Security'!D56,'American Chambers'!D56,'Bankers Commercial'!D56,fbl!D56)</f>
        <v>24010.660789200505</v>
      </c>
      <c r="E56" s="6">
        <f>SUM('Fidelity Mutual'!E56,'Monarch Life'!E56,'Guarantee Security'!E56,'American Chambers'!E56,'Bankers Commercial'!E56,fbl!E56)</f>
        <v>0</v>
      </c>
      <c r="F56" s="6">
        <f t="shared" si="0"/>
        <v>1154464.6796992212</v>
      </c>
      <c r="G56" s="6">
        <f>SUM('Fidelity Mutual'!F56,'Monarch Life'!F56,'Guarantee Security'!F56,'American Chambers'!F56,'Bankers Commercial'!F56,fbl!F56)</f>
        <v>1154464.679699221</v>
      </c>
    </row>
    <row r="57" spans="1:7" ht="12.75">
      <c r="A57" s="39" t="s">
        <v>74</v>
      </c>
      <c r="B57" s="6">
        <f>SUM('Fidelity Mutual'!B57,'Monarch Life'!B57,'Guarantee Security'!B57,'American Chambers'!B57,'Bankers Commercial'!B57,fbl!B57)</f>
        <v>126557.81375744806</v>
      </c>
      <c r="C57" s="6">
        <f>SUM('Fidelity Mutual'!C57,'Monarch Life'!C57,'Guarantee Security'!C57,'American Chambers'!C57,'Bankers Commercial'!C57,fbl!C57)</f>
        <v>184918.18134459952</v>
      </c>
      <c r="D57" s="6">
        <f>SUM('Fidelity Mutual'!D57,'Monarch Life'!D57,'Guarantee Security'!D57,'American Chambers'!D57,'Bankers Commercial'!D57,fbl!D57)</f>
        <v>157950.0548257017</v>
      </c>
      <c r="E57" s="6">
        <f>SUM('Fidelity Mutual'!E57,'Monarch Life'!E57,'Guarantee Security'!E57,'American Chambers'!E57,'Bankers Commercial'!E57,fbl!E57)</f>
        <v>0</v>
      </c>
      <c r="F57" s="6">
        <f t="shared" si="0"/>
        <v>469426.04992774926</v>
      </c>
      <c r="G57" s="6">
        <f>SUM('Fidelity Mutual'!F57,'Monarch Life'!F57,'Guarantee Security'!F57,'American Chambers'!F57,'Bankers Commercial'!F57,fbl!F57)</f>
        <v>469426.04992774926</v>
      </c>
    </row>
    <row r="58" spans="1:7" ht="12.75">
      <c r="A58" s="39" t="s">
        <v>75</v>
      </c>
      <c r="B58" s="6">
        <f>SUM('Fidelity Mutual'!B58,'Monarch Life'!B58,'Guarantee Security'!B58,'American Chambers'!B58,'Bankers Commercial'!B58,fbl!B58)</f>
        <v>0</v>
      </c>
      <c r="C58" s="6">
        <f>SUM('Fidelity Mutual'!C58,'Monarch Life'!C58,'Guarantee Security'!C58,'American Chambers'!C58,'Bankers Commercial'!C58,fbl!C58)</f>
        <v>0</v>
      </c>
      <c r="D58" s="6">
        <f>SUM('Fidelity Mutual'!D58,'Monarch Life'!D58,'Guarantee Security'!D58,'American Chambers'!D58,'Bankers Commercial'!D58,fbl!D58)</f>
        <v>0</v>
      </c>
      <c r="E58" s="6">
        <f>SUM('Fidelity Mutual'!E58,'Monarch Life'!E58,'Guarantee Security'!E58,'American Chambers'!E58,'Bankers Commercial'!E58,fbl!E58)</f>
        <v>0</v>
      </c>
      <c r="F58" s="6">
        <f t="shared" si="0"/>
        <v>0</v>
      </c>
      <c r="G58" s="6">
        <f>SUM('Fidelity Mutual'!F58,'Monarch Life'!F58,'Guarantee Security'!F58,'American Chambers'!F58,'Bankers Commercial'!F58,fbl!F58)</f>
        <v>0</v>
      </c>
    </row>
    <row r="59" spans="1:6" ht="12.75">
      <c r="A59" s="39" t="s">
        <v>0</v>
      </c>
      <c r="B59" s="6"/>
      <c r="C59" s="6"/>
      <c r="D59" s="6"/>
      <c r="E59" s="6"/>
      <c r="F59" s="6"/>
    </row>
    <row r="60" spans="1:7" ht="12.75">
      <c r="A60" s="39" t="s">
        <v>6</v>
      </c>
      <c r="B60" s="6">
        <f aca="true" t="shared" si="1" ref="B60:G60">SUM(B6:B58)</f>
        <v>40341332.21344444</v>
      </c>
      <c r="C60" s="6">
        <f t="shared" si="1"/>
        <v>144842732.53849894</v>
      </c>
      <c r="D60" s="6">
        <f t="shared" si="1"/>
        <v>37368418.68759835</v>
      </c>
      <c r="E60" s="6">
        <f t="shared" si="1"/>
        <v>27988.123458269467</v>
      </c>
      <c r="F60" s="6">
        <f t="shared" si="1"/>
        <v>222580471.563</v>
      </c>
      <c r="G60" s="7">
        <f t="shared" si="1"/>
        <v>222580471.563</v>
      </c>
    </row>
    <row r="62" spans="1:6" ht="12.75">
      <c r="A62" s="134" t="s">
        <v>247</v>
      </c>
      <c r="B62" s="134"/>
      <c r="C62" s="134"/>
      <c r="D62" s="134"/>
      <c r="E62" s="134"/>
      <c r="F62" s="134"/>
    </row>
    <row r="64" spans="1:6" ht="12.75">
      <c r="A64" s="7" t="s">
        <v>275</v>
      </c>
      <c r="B64" s="134" t="s">
        <v>148</v>
      </c>
      <c r="C64" s="134"/>
      <c r="D64" s="134"/>
      <c r="E64" s="134"/>
      <c r="F64" s="134"/>
    </row>
    <row r="66" spans="1:6" ht="12.75">
      <c r="A66" s="7" t="s">
        <v>6</v>
      </c>
      <c r="B66" s="7">
        <f>SUM(B60:B64)</f>
        <v>40341332.21344444</v>
      </c>
      <c r="C66" s="7">
        <f>SUM(C60:C64)</f>
        <v>144842732.53849894</v>
      </c>
      <c r="D66" s="7">
        <f>SUM(D60:D64)</f>
        <v>37368418.68759835</v>
      </c>
      <c r="E66" s="7">
        <f>SUM(E60:E64)</f>
        <v>27988.123458269467</v>
      </c>
      <c r="F66" s="7">
        <f>SUM(F60:F64)</f>
        <v>222580471.563</v>
      </c>
    </row>
    <row r="70" spans="1:6" ht="12.75">
      <c r="A70" s="7" t="s">
        <v>140</v>
      </c>
      <c r="B70" s="7">
        <f>+summary!H21</f>
        <v>40341332.213444434</v>
      </c>
      <c r="C70" s="7">
        <f>+summary!I21</f>
        <v>144842732.53849897</v>
      </c>
      <c r="D70" s="7">
        <f>+summary!J21</f>
        <v>37368418.687598355</v>
      </c>
      <c r="E70" s="7">
        <f>+summary!K21</f>
        <v>27988.123458269467</v>
      </c>
      <c r="F70" s="7">
        <f>+summary!L21</f>
        <v>222580471.56300002</v>
      </c>
    </row>
    <row r="71" spans="2:6" ht="12.75">
      <c r="B71" s="7">
        <f>+B66-B70</f>
        <v>0</v>
      </c>
      <c r="C71" s="7">
        <f>+C66-C70</f>
        <v>0</v>
      </c>
      <c r="D71" s="7">
        <f>+D66-D70</f>
        <v>0</v>
      </c>
      <c r="E71" s="7">
        <f>+E66-E70</f>
        <v>0</v>
      </c>
      <c r="F71" s="7">
        <f>+F66-F70</f>
        <v>0</v>
      </c>
    </row>
  </sheetData>
  <mergeCells count="3">
    <mergeCell ref="A1:F1"/>
    <mergeCell ref="A62:F62"/>
    <mergeCell ref="B64:F64"/>
  </mergeCells>
  <printOptions horizontalCentered="1" verticalCentered="1"/>
  <pageMargins left="0.5" right="0.5" top="0" bottom="0" header="0.5" footer="0.5"/>
  <pageSetup fitToHeight="1" fitToWidth="1" orientation="portrait" scale="72" r:id="rId1"/>
  <headerFooter alignWithMargins="0">
    <oddHeader>&amp;L&amp;"Geneva,Bold"&amp;D&amp;C&amp;"Geneva,Bold Italic"Open Insolvencies Summary By State&amp;R&amp;"Geneva,Bold"UNAUDITED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1.xml><?xml version="1.0" encoding="utf-8"?>
<worksheet xmlns="http://schemas.openxmlformats.org/spreadsheetml/2006/main" xmlns:r="http://schemas.openxmlformats.org/officeDocument/2006/relationships">
  <sheetPr>
    <pageSetUpPr fitToPage="1"/>
  </sheetPr>
  <dimension ref="A1:J70"/>
  <sheetViews>
    <sheetView zoomScale="75" zoomScaleNormal="75" workbookViewId="0" topLeftCell="A1">
      <selection activeCell="H10" sqref="H10"/>
    </sheetView>
  </sheetViews>
  <sheetFormatPr defaultColWidth="9.00390625" defaultRowHeight="12.75"/>
  <cols>
    <col min="1" max="1" width="15.625" style="7" bestFit="1" customWidth="1"/>
    <col min="2" max="2" width="12.125" style="7" bestFit="1" customWidth="1"/>
    <col min="3" max="3" width="11.625" style="7" bestFit="1" customWidth="1"/>
    <col min="4" max="4" width="13.125" style="7" customWidth="1"/>
    <col min="5" max="5" width="14.50390625" style="7" bestFit="1" customWidth="1"/>
    <col min="6" max="6" width="12.125" style="7" bestFit="1" customWidth="1"/>
    <col min="7" max="7" width="12.125" style="7" customWidth="1"/>
    <col min="8" max="8" width="2.625" style="7" customWidth="1"/>
    <col min="9" max="9" width="40.375" style="7" customWidth="1"/>
    <col min="10" max="10" width="14.875" style="6" customWidth="1"/>
    <col min="11" max="16384" width="10.625" style="7" customWidth="1"/>
  </cols>
  <sheetData>
    <row r="1" spans="1:6" ht="12.75">
      <c r="A1" s="133" t="s">
        <v>292</v>
      </c>
      <c r="B1" s="133"/>
      <c r="C1" s="133"/>
      <c r="D1" s="133"/>
      <c r="E1" s="133"/>
      <c r="F1" s="133"/>
    </row>
    <row r="2" ht="12.75">
      <c r="A2" s="4" t="s">
        <v>0</v>
      </c>
    </row>
    <row r="3" spans="2:7" ht="12.75">
      <c r="B3" s="21"/>
      <c r="C3" s="21" t="s">
        <v>1</v>
      </c>
      <c r="E3" s="21" t="s">
        <v>2</v>
      </c>
      <c r="G3" s="21"/>
    </row>
    <row r="4" spans="1:7" ht="12.75">
      <c r="A4" s="7" t="s">
        <v>0</v>
      </c>
      <c r="B4" s="21" t="s">
        <v>3</v>
      </c>
      <c r="C4" s="21" t="s">
        <v>4</v>
      </c>
      <c r="D4" s="21" t="s">
        <v>5</v>
      </c>
      <c r="E4" s="21" t="s">
        <v>4</v>
      </c>
      <c r="F4" s="21" t="s">
        <v>6</v>
      </c>
      <c r="G4" s="21" t="s">
        <v>0</v>
      </c>
    </row>
    <row r="5" ht="12.75">
      <c r="A5" s="39"/>
    </row>
    <row r="6" spans="1:10" ht="12.75">
      <c r="A6" s="39" t="s">
        <v>7</v>
      </c>
      <c r="B6" s="6">
        <f>SUM('Family Guaranty'!B6,'Farmers&amp;Ranchers'!B6,'First Natl(Thrnr)'!B6,'Franklin Protective'!B6,'Franklin American'!B6,'International Fin'!B6,'Kentucky Central'!B6,Midcontinent!B6,'National Affiliated'!B6,centennial!B6)</f>
        <v>996436.9519843063</v>
      </c>
      <c r="C6" s="6">
        <f>SUM('Family Guaranty'!C6,'Farmers&amp;Ranchers'!C6,'First Natl(Thrnr)'!C6,'Franklin Protective'!C6,'Franklin American'!C6,'International Fin'!C6,'Kentucky Central'!C6,Midcontinent!C6,'National Affiliated'!C6,centennial!C6)</f>
        <v>2114161.020991981</v>
      </c>
      <c r="D6" s="6">
        <f>SUM('Family Guaranty'!D6,'Farmers&amp;Ranchers'!D6,'First Natl(Thrnr)'!D6,'Franklin Protective'!D6,'Franklin American'!D6,'International Fin'!D6,'Kentucky Central'!D6,Midcontinent!D6,'National Affiliated'!D6,centennial!D6)</f>
        <v>686571.0010904742</v>
      </c>
      <c r="E6" s="6">
        <f>SUM('Family Guaranty'!E6,'Farmers&amp;Ranchers'!E6,'First Natl(Thrnr)'!E6,'Franklin Protective'!E6,'Franklin American'!E6,'International Fin'!E6,'Kentucky Central'!E6,Midcontinent!E6,'National Affiliated'!E6,centennial!E6)</f>
        <v>0</v>
      </c>
      <c r="F6" s="6">
        <f>SUM(B6:E6)</f>
        <v>3797168.9740667613</v>
      </c>
      <c r="G6" s="6">
        <f>SUM('Family Guaranty'!F6,'Farmers&amp;Ranchers'!F6,'First Natl(Thrnr)'!F6,'Franklin Protective'!F6,'Franklin American'!F6,'International Fin'!F6,'Kentucky Central'!F6,Midcontinent!F6,'National Affiliated'!F6,centennial!F6)</f>
        <v>3797168.974066762</v>
      </c>
      <c r="I6" s="7" t="s">
        <v>245</v>
      </c>
      <c r="J6" s="8">
        <f>+summary!L25</f>
        <v>32208476.56055038</v>
      </c>
    </row>
    <row r="7" spans="1:10" ht="12.75">
      <c r="A7" s="39" t="s">
        <v>9</v>
      </c>
      <c r="B7" s="6">
        <f>SUM('Family Guaranty'!B7,'Farmers&amp;Ranchers'!B7,'First Natl(Thrnr)'!B7,'Franklin Protective'!B7,'Franklin American'!B7,'International Fin'!B7,'Kentucky Central'!B7,Midcontinent!B7,'National Affiliated'!B7,centennial!B7)</f>
        <v>17058.2779512431</v>
      </c>
      <c r="C7" s="6">
        <f>SUM('Family Guaranty'!C7,'Farmers&amp;Ranchers'!C7,'First Natl(Thrnr)'!C7,'Franklin Protective'!C7,'Franklin American'!C7,'International Fin'!C7,'Kentucky Central'!C7,Midcontinent!C7,'National Affiliated'!C7,centennial!C7)</f>
        <v>6360.6928337257705</v>
      </c>
      <c r="D7" s="6">
        <f>SUM('Family Guaranty'!D7,'Farmers&amp;Ranchers'!D7,'First Natl(Thrnr)'!D7,'Franklin Protective'!D7,'Franklin American'!D7,'International Fin'!D7,'Kentucky Central'!D7,Midcontinent!D7,'National Affiliated'!D7,centennial!D7)</f>
        <v>12577.89</v>
      </c>
      <c r="E7" s="6">
        <f>SUM('Family Guaranty'!E7,'Farmers&amp;Ranchers'!E7,'First Natl(Thrnr)'!E7,'Franklin Protective'!E7,'Franklin American'!E7,'International Fin'!E7,'Kentucky Central'!E7,Midcontinent!E7,'National Affiliated'!E7,centennial!E7)</f>
        <v>0</v>
      </c>
      <c r="F7" s="6">
        <f aca="true" t="shared" si="0" ref="F7:F58">SUM(B7:E7)</f>
        <v>35996.86078496887</v>
      </c>
      <c r="G7" s="6">
        <f>SUM('Family Guaranty'!F7,'Farmers&amp;Ranchers'!F7,'First Natl(Thrnr)'!F7,'Franklin Protective'!F7,'Franklin American'!F7,'International Fin'!F7,'Kentucky Central'!F7,Midcontinent!F7,'National Affiliated'!F7,centennial!F7)</f>
        <v>35996.86078496887</v>
      </c>
      <c r="I7" s="39" t="s">
        <v>254</v>
      </c>
      <c r="J7" s="8">
        <f>+summary!L26</f>
        <v>21845758.782693468</v>
      </c>
    </row>
    <row r="8" spans="1:10" ht="12.75">
      <c r="A8" s="39" t="s">
        <v>10</v>
      </c>
      <c r="B8" s="6">
        <f>SUM('Family Guaranty'!B8,'Farmers&amp;Ranchers'!B8,'First Natl(Thrnr)'!B8,'Franklin Protective'!B8,'Franklin American'!B8,'International Fin'!B8,'Kentucky Central'!B8,Midcontinent!B8,'National Affiliated'!B8,centennial!B8)</f>
        <v>432917.27643578255</v>
      </c>
      <c r="C8" s="6">
        <f>SUM('Family Guaranty'!C8,'Farmers&amp;Ranchers'!C8,'First Natl(Thrnr)'!C8,'Franklin Protective'!C8,'Franklin American'!C8,'International Fin'!C8,'Kentucky Central'!C8,Midcontinent!C8,'National Affiliated'!C8,centennial!C8)</f>
        <v>1387786.1800182853</v>
      </c>
      <c r="D8" s="6">
        <f>SUM('Family Guaranty'!D8,'Farmers&amp;Ranchers'!D8,'First Natl(Thrnr)'!D8,'Franklin Protective'!D8,'Franklin American'!D8,'International Fin'!D8,'Kentucky Central'!D8,Midcontinent!D8,'National Affiliated'!D8,centennial!D8)</f>
        <v>1454646.8023363694</v>
      </c>
      <c r="E8" s="6">
        <f>SUM('Family Guaranty'!E8,'Farmers&amp;Ranchers'!E8,'First Natl(Thrnr)'!E8,'Franklin Protective'!E8,'Franklin American'!E8,'International Fin'!E8,'Kentucky Central'!E8,Midcontinent!E8,'National Affiliated'!E8,centennial!E8)</f>
        <v>0</v>
      </c>
      <c r="F8" s="6">
        <f t="shared" si="0"/>
        <v>3275350.258790437</v>
      </c>
      <c r="G8" s="6">
        <f>SUM('Family Guaranty'!F8,'Farmers&amp;Ranchers'!F8,'First Natl(Thrnr)'!F8,'Franklin Protective'!F8,'Franklin American'!F8,'International Fin'!F8,'Kentucky Central'!F8,Midcontinent!F8,'National Affiliated'!F8,centennial!F8)</f>
        <v>3275350.2587904376</v>
      </c>
      <c r="I8" s="39" t="s">
        <v>271</v>
      </c>
      <c r="J8" s="8">
        <f>+summary!L27</f>
        <v>9002040.960898247</v>
      </c>
    </row>
    <row r="9" spans="1:10" ht="12.75">
      <c r="A9" s="39" t="s">
        <v>11</v>
      </c>
      <c r="B9" s="6">
        <f>SUM('Family Guaranty'!B9,'Farmers&amp;Ranchers'!B9,'First Natl(Thrnr)'!B9,'Franklin Protective'!B9,'Franklin American'!B9,'International Fin'!B9,'Kentucky Central'!B9,Midcontinent!B9,'National Affiliated'!B9,centennial!B9)</f>
        <v>90745.05556636516</v>
      </c>
      <c r="C9" s="6">
        <f>SUM('Family Guaranty'!C9,'Farmers&amp;Ranchers'!C9,'First Natl(Thrnr)'!C9,'Franklin Protective'!C9,'Franklin American'!C9,'International Fin'!C9,'Kentucky Central'!C9,Midcontinent!C9,'National Affiliated'!C9,centennial!C9)</f>
        <v>413830.1429746611</v>
      </c>
      <c r="D9" s="6">
        <f>SUM('Family Guaranty'!D9,'Farmers&amp;Ranchers'!D9,'First Natl(Thrnr)'!D9,'Franklin Protective'!D9,'Franklin American'!D9,'International Fin'!D9,'Kentucky Central'!D9,Midcontinent!D9,'National Affiliated'!D9,centennial!D9)</f>
        <v>363020.10787073325</v>
      </c>
      <c r="E9" s="6">
        <f>SUM('Family Guaranty'!E9,'Farmers&amp;Ranchers'!E9,'First Natl(Thrnr)'!E9,'Franklin Protective'!E9,'Franklin American'!E9,'International Fin'!E9,'Kentucky Central'!E9,Midcontinent!E9,'National Affiliated'!E9,centennial!E9)</f>
        <v>0</v>
      </c>
      <c r="F9" s="6">
        <f t="shared" si="0"/>
        <v>867595.3064117595</v>
      </c>
      <c r="G9" s="6">
        <f>SUM('Family Guaranty'!F9,'Farmers&amp;Ranchers'!F9,'First Natl(Thrnr)'!F9,'Franklin Protective'!F9,'Franklin American'!F9,'International Fin'!F9,'Kentucky Central'!F9,Midcontinent!F9,'National Affiliated'!F9,centennial!F9)</f>
        <v>867595.3064117595</v>
      </c>
      <c r="I9" s="39" t="s">
        <v>252</v>
      </c>
      <c r="J9" s="8">
        <f>+summary!L28</f>
        <v>63988996.28616969</v>
      </c>
    </row>
    <row r="10" spans="1:10" ht="12.75">
      <c r="A10" s="39" t="s">
        <v>12</v>
      </c>
      <c r="B10" s="6">
        <f>SUM('Family Guaranty'!B10,'Farmers&amp;Ranchers'!B10,'First Natl(Thrnr)'!B10,'Franklin Protective'!B10,'Franklin American'!B10,'International Fin'!B10,'Kentucky Central'!B10,Midcontinent!B10,'National Affiliated'!B10,centennial!B10)</f>
        <v>1544074.720566893</v>
      </c>
      <c r="C10" s="6">
        <f>SUM('Family Guaranty'!C10,'Farmers&amp;Ranchers'!C10,'First Natl(Thrnr)'!C10,'Franklin Protective'!C10,'Franklin American'!C10,'International Fin'!C10,'Kentucky Central'!C10,Midcontinent!C10,'National Affiliated'!C10,centennial!C10)</f>
        <v>4919319.565590065</v>
      </c>
      <c r="D10" s="6">
        <f>SUM('Family Guaranty'!D10,'Farmers&amp;Ranchers'!D10,'First Natl(Thrnr)'!D10,'Franklin Protective'!D10,'Franklin American'!D10,'International Fin'!D10,'Kentucky Central'!D10,Midcontinent!D10,'National Affiliated'!D10,centennial!D10)</f>
        <v>7620996.994089501</v>
      </c>
      <c r="E10" s="6">
        <f>SUM('Family Guaranty'!E10,'Farmers&amp;Ranchers'!E10,'First Natl(Thrnr)'!E10,'Franklin Protective'!E10,'Franklin American'!E10,'International Fin'!E10,'Kentucky Central'!E10,Midcontinent!E10,'National Affiliated'!E10,centennial!E10)</f>
        <v>0</v>
      </c>
      <c r="F10" s="6">
        <f t="shared" si="0"/>
        <v>14084391.280246459</v>
      </c>
      <c r="G10" s="6">
        <f>SUM('Family Guaranty'!F10,'Farmers&amp;Ranchers'!F10,'First Natl(Thrnr)'!F10,'Franklin Protective'!F10,'Franklin American'!F10,'International Fin'!F10,'Kentucky Central'!F10,Midcontinent!F10,'National Affiliated'!F10,centennial!F10)</f>
        <v>14084391.280246459</v>
      </c>
      <c r="I10" s="39" t="s">
        <v>272</v>
      </c>
      <c r="J10" s="8">
        <f>+summary!L29</f>
        <v>11594013.85154968</v>
      </c>
    </row>
    <row r="11" spans="1:10" ht="12.75">
      <c r="A11" s="39" t="s">
        <v>15</v>
      </c>
      <c r="B11" s="6">
        <f>SUM('Family Guaranty'!B11,'Farmers&amp;Ranchers'!B11,'First Natl(Thrnr)'!B11,'Franklin Protective'!B11,'Franklin American'!B11,'International Fin'!B11,'Kentucky Central'!B11,Midcontinent!B11,'National Affiliated'!B11,centennial!B11)</f>
        <v>313557.26747343875</v>
      </c>
      <c r="C11" s="6">
        <f>SUM('Family Guaranty'!C11,'Farmers&amp;Ranchers'!C11,'First Natl(Thrnr)'!C11,'Franklin Protective'!C11,'Franklin American'!C11,'International Fin'!C11,'Kentucky Central'!C11,Midcontinent!C11,'National Affiliated'!C11,centennial!C11)</f>
        <v>1201151.1089298595</v>
      </c>
      <c r="D11" s="6">
        <f>SUM('Family Guaranty'!D11,'Farmers&amp;Ranchers'!D11,'First Natl(Thrnr)'!D11,'Franklin Protective'!D11,'Franklin American'!D11,'International Fin'!D11,'Kentucky Central'!D11,Midcontinent!D11,'National Affiliated'!D11,centennial!D11)</f>
        <v>532809.4533316629</v>
      </c>
      <c r="E11" s="6">
        <f>SUM('Family Guaranty'!E11,'Farmers&amp;Ranchers'!E11,'First Natl(Thrnr)'!E11,'Franklin Protective'!E11,'Franklin American'!E11,'International Fin'!E11,'Kentucky Central'!E11,Midcontinent!E11,'National Affiliated'!E11,centennial!E11)</f>
        <v>0</v>
      </c>
      <c r="F11" s="6">
        <f t="shared" si="0"/>
        <v>2047517.829734961</v>
      </c>
      <c r="G11" s="6">
        <f>SUM('Family Guaranty'!F11,'Farmers&amp;Ranchers'!F11,'First Natl(Thrnr)'!F11,'Franklin Protective'!F11,'Franklin American'!F11,'International Fin'!F11,'Kentucky Central'!F11,Midcontinent!F11,'National Affiliated'!F11,centennial!F11)</f>
        <v>2047517.8297349613</v>
      </c>
      <c r="I11" s="39" t="s">
        <v>273</v>
      </c>
      <c r="J11" s="8">
        <f>+summary!L30</f>
        <v>17252094.345746636</v>
      </c>
    </row>
    <row r="12" spans="1:10" ht="12.75">
      <c r="A12" s="39" t="s">
        <v>16</v>
      </c>
      <c r="B12" s="6">
        <f>SUM('Family Guaranty'!B12,'Farmers&amp;Ranchers'!B12,'First Natl(Thrnr)'!B12,'Franklin Protective'!B12,'Franklin American'!B12,'International Fin'!B12,'Kentucky Central'!B12,Midcontinent!B12,'National Affiliated'!B12,centennial!B12)</f>
        <v>54134.81544366975</v>
      </c>
      <c r="C12" s="6">
        <f>SUM('Family Guaranty'!C12,'Farmers&amp;Ranchers'!C12,'First Natl(Thrnr)'!C12,'Franklin Protective'!C12,'Franklin American'!C12,'International Fin'!C12,'Kentucky Central'!C12,Midcontinent!C12,'National Affiliated'!C12,centennial!C12)</f>
        <v>14848.907157551088</v>
      </c>
      <c r="D12" s="6">
        <f>SUM('Family Guaranty'!D12,'Farmers&amp;Ranchers'!D12,'First Natl(Thrnr)'!D12,'Franklin Protective'!D12,'Franklin American'!D12,'International Fin'!D12,'Kentucky Central'!D12,Midcontinent!D12,'National Affiliated'!D12,centennial!D12)</f>
        <v>35010.27103381642</v>
      </c>
      <c r="E12" s="6">
        <f>SUM('Family Guaranty'!E12,'Farmers&amp;Ranchers'!E12,'First Natl(Thrnr)'!E12,'Franklin Protective'!E12,'Franklin American'!E12,'International Fin'!E12,'Kentucky Central'!E12,Midcontinent!E12,'National Affiliated'!E12,centennial!E12)</f>
        <v>0</v>
      </c>
      <c r="F12" s="6">
        <f t="shared" si="0"/>
        <v>103993.99363503726</v>
      </c>
      <c r="G12" s="6">
        <f>SUM('Family Guaranty'!F12,'Farmers&amp;Ranchers'!F12,'First Natl(Thrnr)'!F12,'Franklin Protective'!F12,'Franklin American'!F12,'International Fin'!F12,'Kentucky Central'!F12,Midcontinent!F12,'National Affiliated'!F12,centennial!F12)</f>
        <v>103993.99363503726</v>
      </c>
      <c r="I12" s="39" t="s">
        <v>274</v>
      </c>
      <c r="J12" s="8">
        <f>+summary!L31</f>
        <v>10749415.380936423</v>
      </c>
    </row>
    <row r="13" spans="1:10" ht="12.75">
      <c r="A13" s="39" t="s">
        <v>18</v>
      </c>
      <c r="B13" s="6">
        <f>SUM('Family Guaranty'!B13,'Farmers&amp;Ranchers'!B13,'First Natl(Thrnr)'!B13,'Franklin Protective'!B13,'Franklin American'!B13,'International Fin'!B13,'Kentucky Central'!B13,Midcontinent!B13,'National Affiliated'!B13,centennial!B13)</f>
        <v>72220.03603200504</v>
      </c>
      <c r="C13" s="6">
        <f>SUM('Family Guaranty'!C13,'Farmers&amp;Ranchers'!C13,'First Natl(Thrnr)'!C13,'Franklin Protective'!C13,'Franklin American'!C13,'International Fin'!C13,'Kentucky Central'!C13,Midcontinent!C13,'National Affiliated'!C13,centennial!C13)</f>
        <v>44885.17629442477</v>
      </c>
      <c r="D13" s="6">
        <f>SUM('Family Guaranty'!D13,'Farmers&amp;Ranchers'!D13,'First Natl(Thrnr)'!D13,'Franklin Protective'!D13,'Franklin American'!D13,'International Fin'!D13,'Kentucky Central'!D13,Midcontinent!D13,'National Affiliated'!D13,centennial!D13)</f>
        <v>176027.69890366803</v>
      </c>
      <c r="E13" s="6">
        <f>SUM('Family Guaranty'!E13,'Farmers&amp;Ranchers'!E13,'First Natl(Thrnr)'!E13,'Franklin Protective'!E13,'Franklin American'!E13,'International Fin'!E13,'Kentucky Central'!E13,Midcontinent!E13,'National Affiliated'!E13,centennial!E13)</f>
        <v>0</v>
      </c>
      <c r="F13" s="6">
        <f t="shared" si="0"/>
        <v>293132.9112300979</v>
      </c>
      <c r="G13" s="6">
        <f>SUM('Family Guaranty'!F13,'Farmers&amp;Ranchers'!F13,'First Natl(Thrnr)'!F13,'Franklin Protective'!F13,'Franklin American'!F13,'International Fin'!F13,'Kentucky Central'!F13,Midcontinent!F13,'National Affiliated'!F13,centennial!F13)</f>
        <v>293132.9112300979</v>
      </c>
      <c r="I13" s="39" t="s">
        <v>137</v>
      </c>
      <c r="J13" s="8">
        <f>+summary!L32</f>
        <v>9140086.169999959</v>
      </c>
    </row>
    <row r="14" spans="1:10" ht="12.75">
      <c r="A14" s="39" t="s">
        <v>20</v>
      </c>
      <c r="B14" s="6">
        <f>SUM('Family Guaranty'!B14,'Farmers&amp;Ranchers'!B14,'First Natl(Thrnr)'!B14,'Franklin Protective'!B14,'Franklin American'!B14,'International Fin'!B14,'Kentucky Central'!B14,Midcontinent!B14,'National Affiliated'!B14,centennial!B14)</f>
        <v>122653.04264662578</v>
      </c>
      <c r="C14" s="6">
        <f>SUM('Family Guaranty'!C14,'Farmers&amp;Ranchers'!C14,'First Natl(Thrnr)'!C14,'Franklin Protective'!C14,'Franklin American'!C14,'International Fin'!C14,'Kentucky Central'!C14,Midcontinent!C14,'National Affiliated'!C14,centennial!C14)</f>
        <v>485002.00504057895</v>
      </c>
      <c r="D14" s="6">
        <f>SUM('Family Guaranty'!D14,'Farmers&amp;Ranchers'!D14,'First Natl(Thrnr)'!D14,'Franklin Protective'!D14,'Franklin American'!D14,'International Fin'!D14,'Kentucky Central'!D14,Midcontinent!D14,'National Affiliated'!D14,centennial!D14)</f>
        <v>-3176.09</v>
      </c>
      <c r="E14" s="6">
        <f>SUM('Family Guaranty'!E14,'Farmers&amp;Ranchers'!E14,'First Natl(Thrnr)'!E14,'Franklin Protective'!E14,'Franklin American'!E14,'International Fin'!E14,'Kentucky Central'!E14,Midcontinent!E14,'National Affiliated'!E14,centennial!E14)</f>
        <v>0</v>
      </c>
      <c r="F14" s="6">
        <f t="shared" si="0"/>
        <v>604478.9576872048</v>
      </c>
      <c r="G14" s="6">
        <f>SUM('Family Guaranty'!F14,'Farmers&amp;Ranchers'!F14,'First Natl(Thrnr)'!F14,'Franklin Protective'!F14,'Franklin American'!F14,'International Fin'!F14,'Kentucky Central'!F14,Midcontinent!F14,'National Affiliated'!F14,centennial!F14)</f>
        <v>604478.9576872047</v>
      </c>
      <c r="I14" s="39" t="s">
        <v>224</v>
      </c>
      <c r="J14" s="8">
        <f>+summary!L33</f>
        <v>358747.5900000001</v>
      </c>
    </row>
    <row r="15" spans="1:10" ht="12.75">
      <c r="A15" s="39" t="s">
        <v>22</v>
      </c>
      <c r="B15" s="6">
        <f>SUM('Family Guaranty'!B15,'Farmers&amp;Ranchers'!B15,'First Natl(Thrnr)'!B15,'Franklin Protective'!B15,'Franklin American'!B15,'International Fin'!B15,'Kentucky Central'!B15,Midcontinent!B15,'National Affiliated'!B15,centennial!B15)</f>
        <v>1366581.8553845526</v>
      </c>
      <c r="C15" s="6">
        <f>SUM('Family Guaranty'!C15,'Farmers&amp;Ranchers'!C15,'First Natl(Thrnr)'!C15,'Franklin Protective'!C15,'Franklin American'!C15,'International Fin'!C15,'Kentucky Central'!C15,Midcontinent!C15,'National Affiliated'!C15,centennial!C15)</f>
        <v>6712435.340241192</v>
      </c>
      <c r="D15" s="6">
        <f>SUM('Family Guaranty'!D15,'Farmers&amp;Ranchers'!D15,'First Natl(Thrnr)'!D15,'Franklin Protective'!D15,'Franklin American'!D15,'International Fin'!D15,'Kentucky Central'!D15,Midcontinent!D15,'National Affiliated'!D15,centennial!D15)</f>
        <v>3652860.3656049003</v>
      </c>
      <c r="E15" s="6">
        <f>SUM('Family Guaranty'!E15,'Farmers&amp;Ranchers'!E15,'First Natl(Thrnr)'!E15,'Franklin Protective'!E15,'Franklin American'!E15,'International Fin'!E15,'Kentucky Central'!E15,Midcontinent!E15,'National Affiliated'!E15,centennial!E15)</f>
        <v>0</v>
      </c>
      <c r="F15" s="6">
        <f t="shared" si="0"/>
        <v>11731877.561230645</v>
      </c>
      <c r="G15" s="6">
        <f>SUM('Family Guaranty'!F15,'Farmers&amp;Ranchers'!F15,'First Natl(Thrnr)'!F15,'Franklin Protective'!F15,'Franklin American'!F15,'International Fin'!F15,'Kentucky Central'!F15,Midcontinent!F15,'National Affiliated'!F15,centennial!F15)</f>
        <v>11731877.561230645</v>
      </c>
      <c r="I15" s="7" t="s">
        <v>253</v>
      </c>
      <c r="J15" s="8">
        <f>+summary!L34</f>
        <v>2114454.32</v>
      </c>
    </row>
    <row r="16" spans="1:7" ht="12.75">
      <c r="A16" s="39" t="s">
        <v>24</v>
      </c>
      <c r="B16" s="6">
        <f>SUM('Family Guaranty'!B16,'Farmers&amp;Ranchers'!B16,'First Natl(Thrnr)'!B16,'Franklin Protective'!B16,'Franklin American'!B16,'International Fin'!B16,'Kentucky Central'!B16,Midcontinent!B16,'National Affiliated'!B16,centennial!B16)</f>
        <v>776118.0457752153</v>
      </c>
      <c r="C16" s="6">
        <f>SUM('Family Guaranty'!C16,'Farmers&amp;Ranchers'!C16,'First Natl(Thrnr)'!C16,'Franklin Protective'!C16,'Franklin American'!C16,'International Fin'!C16,'Kentucky Central'!C16,Midcontinent!C16,'National Affiliated'!C16,centennial!C16)</f>
        <v>3994997.480775274</v>
      </c>
      <c r="D16" s="6">
        <f>SUM('Family Guaranty'!D16,'Farmers&amp;Ranchers'!D16,'First Natl(Thrnr)'!D16,'Franklin Protective'!D16,'Franklin American'!D16,'International Fin'!D16,'Kentucky Central'!D16,Midcontinent!D16,'National Affiliated'!D16,centennial!D16)</f>
        <v>1881699.5877353237</v>
      </c>
      <c r="E16" s="6">
        <f>SUM('Family Guaranty'!E16,'Farmers&amp;Ranchers'!E16,'First Natl(Thrnr)'!E16,'Franklin Protective'!E16,'Franklin American'!E16,'International Fin'!E16,'Kentucky Central'!E16,Midcontinent!E16,'National Affiliated'!E16,centennial!E16)</f>
        <v>0</v>
      </c>
      <c r="F16" s="6">
        <f t="shared" si="0"/>
        <v>6652815.114285814</v>
      </c>
      <c r="G16" s="6">
        <f>SUM('Family Guaranty'!F16,'Farmers&amp;Ranchers'!F16,'First Natl(Thrnr)'!F16,'Franklin Protective'!F16,'Franklin American'!F16,'International Fin'!F16,'Kentucky Central'!F16,Midcontinent!F16,'National Affiliated'!F16,centennial!F16)</f>
        <v>6652815.114285813</v>
      </c>
    </row>
    <row r="17" spans="1:10" ht="12.75">
      <c r="A17" s="39" t="s">
        <v>25</v>
      </c>
      <c r="B17" s="6">
        <f>SUM('Family Guaranty'!B17,'Farmers&amp;Ranchers'!B17,'First Natl(Thrnr)'!B17,'Franklin Protective'!B17,'Franklin American'!B17,'International Fin'!B17,'Kentucky Central'!B17,Midcontinent!B17,'National Affiliated'!B17,centennial!B17)</f>
        <v>270981.8150626781</v>
      </c>
      <c r="C17" s="6">
        <f>SUM('Family Guaranty'!C17,'Farmers&amp;Ranchers'!C17,'First Natl(Thrnr)'!C17,'Franklin Protective'!C17,'Franklin American'!C17,'International Fin'!C17,'Kentucky Central'!C17,Midcontinent!C17,'National Affiliated'!C17,centennial!C17)</f>
        <v>705010.1830609645</v>
      </c>
      <c r="D17" s="6">
        <f>SUM('Family Guaranty'!D17,'Farmers&amp;Ranchers'!D17,'First Natl(Thrnr)'!D17,'Franklin Protective'!D17,'Franklin American'!D17,'International Fin'!D17,'Kentucky Central'!D17,Midcontinent!D17,'National Affiliated'!D17,centennial!D17)</f>
        <v>-6187.896253333718</v>
      </c>
      <c r="E17" s="6">
        <f>SUM('Family Guaranty'!E17,'Farmers&amp;Ranchers'!E17,'First Natl(Thrnr)'!E17,'Franklin Protective'!E17,'Franklin American'!E17,'International Fin'!E17,'Kentucky Central'!E17,Midcontinent!E17,'National Affiliated'!E17,centennial!E17)</f>
        <v>0</v>
      </c>
      <c r="F17" s="6">
        <f t="shared" si="0"/>
        <v>969804.1018703089</v>
      </c>
      <c r="G17" s="6">
        <f>SUM('Family Guaranty'!F17,'Farmers&amp;Ranchers'!F17,'First Natl(Thrnr)'!F17,'Franklin Protective'!F17,'Franklin American'!F17,'International Fin'!F17,'Kentucky Central'!F17,Midcontinent!F17,'National Affiliated'!F17,centennial!F17)</f>
        <v>969804.1018703089</v>
      </c>
      <c r="I17" s="7" t="s">
        <v>6</v>
      </c>
      <c r="J17" s="6">
        <f>SUM(J6:J15)</f>
        <v>178254084.24854448</v>
      </c>
    </row>
    <row r="18" spans="1:10" ht="12.75">
      <c r="A18" s="39" t="s">
        <v>27</v>
      </c>
      <c r="B18" s="6">
        <f>SUM('Family Guaranty'!B18,'Farmers&amp;Ranchers'!B18,'First Natl(Thrnr)'!B18,'Franklin Protective'!B18,'Franklin American'!B18,'International Fin'!B18,'Kentucky Central'!B18,Midcontinent!B18,'National Affiliated'!B18,centennial!B18)</f>
        <v>176516.14782956627</v>
      </c>
      <c r="C18" s="6">
        <f>SUM('Family Guaranty'!C18,'Farmers&amp;Ranchers'!C18,'First Natl(Thrnr)'!C18,'Franklin Protective'!C18,'Franklin American'!C18,'International Fin'!C18,'Kentucky Central'!C18,Midcontinent!C18,'National Affiliated'!C18,centennial!C18)</f>
        <v>34014.74617034835</v>
      </c>
      <c r="D18" s="6">
        <f>SUM('Family Guaranty'!D18,'Farmers&amp;Ranchers'!D18,'First Natl(Thrnr)'!D18,'Franklin Protective'!D18,'Franklin American'!D18,'International Fin'!D18,'Kentucky Central'!D18,Midcontinent!D18,'National Affiliated'!D18,centennial!D18)</f>
        <v>58244.758571288825</v>
      </c>
      <c r="E18" s="6">
        <f>SUM('Family Guaranty'!E18,'Farmers&amp;Ranchers'!E18,'First Natl(Thrnr)'!E18,'Franklin Protective'!E18,'Franklin American'!E18,'International Fin'!E18,'Kentucky Central'!E18,Midcontinent!E18,'National Affiliated'!E18,centennial!E18)</f>
        <v>0</v>
      </c>
      <c r="F18" s="6">
        <f t="shared" si="0"/>
        <v>268775.6525712034</v>
      </c>
      <c r="G18" s="6">
        <f>SUM('Family Guaranty'!F18,'Farmers&amp;Ranchers'!F18,'First Natl(Thrnr)'!F18,'Franklin Protective'!F18,'Franklin American'!F18,'International Fin'!F18,'Kentucky Central'!F18,Midcontinent!F18,'National Affiliated'!F18,centennial!F18)</f>
        <v>268775.6525712034</v>
      </c>
      <c r="I18" s="7" t="s">
        <v>152</v>
      </c>
      <c r="J18" s="6">
        <f>+F65</f>
        <v>178254084.2485444</v>
      </c>
    </row>
    <row r="19" spans="1:10" ht="12.75">
      <c r="A19" s="39" t="s">
        <v>29</v>
      </c>
      <c r="B19" s="6">
        <f>SUM('Family Guaranty'!B19,'Farmers&amp;Ranchers'!B19,'First Natl(Thrnr)'!B19,'Franklin Protective'!B19,'Franklin American'!B19,'International Fin'!B19,'Kentucky Central'!B19,Midcontinent!B19,'National Affiliated'!B19,centennial!B19)</f>
        <v>401155.020475158</v>
      </c>
      <c r="C19" s="6">
        <f>SUM('Family Guaranty'!C19,'Farmers&amp;Ranchers'!C19,'First Natl(Thrnr)'!C19,'Franklin Protective'!C19,'Franklin American'!C19,'International Fin'!C19,'Kentucky Central'!C19,Midcontinent!C19,'National Affiliated'!C19,centennial!C19)</f>
        <v>2203574.9351085885</v>
      </c>
      <c r="D19" s="6">
        <f>SUM('Family Guaranty'!D19,'Farmers&amp;Ranchers'!D19,'First Natl(Thrnr)'!D19,'Franklin Protective'!D19,'Franklin American'!D19,'International Fin'!D19,'Kentucky Central'!D19,Midcontinent!D19,'National Affiliated'!D19,centennial!D19)</f>
        <v>1875133.5514851254</v>
      </c>
      <c r="E19" s="6">
        <f>SUM('Family Guaranty'!E19,'Farmers&amp;Ranchers'!E19,'First Natl(Thrnr)'!E19,'Franklin Protective'!E19,'Franklin American'!E19,'International Fin'!E19,'Kentucky Central'!E19,Midcontinent!E19,'National Affiliated'!E19,centennial!E19)</f>
        <v>0</v>
      </c>
      <c r="F19" s="6">
        <f t="shared" si="0"/>
        <v>4479863.507068872</v>
      </c>
      <c r="G19" s="6">
        <f>SUM('Family Guaranty'!F19,'Farmers&amp;Ranchers'!F19,'First Natl(Thrnr)'!F19,'Franklin Protective'!F19,'Franklin American'!F19,'International Fin'!F19,'Kentucky Central'!F19,Midcontinent!F19,'National Affiliated'!F19,centennial!F19)</f>
        <v>4479863.507068872</v>
      </c>
      <c r="J19" s="6">
        <f>+J17-J18</f>
        <v>0</v>
      </c>
    </row>
    <row r="20" spans="1:7" ht="12.75">
      <c r="A20" s="39" t="s">
        <v>31</v>
      </c>
      <c r="B20" s="6">
        <f>SUM('Family Guaranty'!B20,'Farmers&amp;Ranchers'!B20,'First Natl(Thrnr)'!B20,'Franklin Protective'!B20,'Franklin American'!B20,'International Fin'!B20,'Kentucky Central'!B20,Midcontinent!B20,'National Affiliated'!B20,centennial!B20)</f>
        <v>1250437.3272293378</v>
      </c>
      <c r="C20" s="6">
        <f>SUM('Family Guaranty'!C20,'Farmers&amp;Ranchers'!C20,'First Natl(Thrnr)'!C20,'Franklin Protective'!C20,'Franklin American'!C20,'International Fin'!C20,'Kentucky Central'!C20,Midcontinent!C20,'National Affiliated'!C20,centennial!C20)</f>
        <v>3171572.1584118996</v>
      </c>
      <c r="D20" s="6">
        <f>SUM('Family Guaranty'!D20,'Farmers&amp;Ranchers'!D20,'First Natl(Thrnr)'!D20,'Franklin Protective'!D20,'Franklin American'!D20,'International Fin'!D20,'Kentucky Central'!D20,Midcontinent!D20,'National Affiliated'!D20,centennial!D20)</f>
        <v>1761257.932304184</v>
      </c>
      <c r="E20" s="6">
        <f>SUM('Family Guaranty'!E20,'Farmers&amp;Ranchers'!E20,'First Natl(Thrnr)'!E20,'Franklin Protective'!E20,'Franklin American'!E20,'International Fin'!E20,'Kentucky Central'!E20,Midcontinent!E20,'National Affiliated'!E20,centennial!E20)</f>
        <v>0</v>
      </c>
      <c r="F20" s="6">
        <f t="shared" si="0"/>
        <v>6183267.417945421</v>
      </c>
      <c r="G20" s="6">
        <f>SUM('Family Guaranty'!F20,'Farmers&amp;Ranchers'!F20,'First Natl(Thrnr)'!F20,'Franklin Protective'!F20,'Franklin American'!F20,'International Fin'!F20,'Kentucky Central'!F20,Midcontinent!F20,'National Affiliated'!F20,centennial!F20)</f>
        <v>6183267.417945422</v>
      </c>
    </row>
    <row r="21" spans="1:7" ht="12.75">
      <c r="A21" s="39" t="s">
        <v>33</v>
      </c>
      <c r="B21" s="6">
        <f>SUM('Family Guaranty'!B21,'Farmers&amp;Ranchers'!B21,'First Natl(Thrnr)'!B21,'Franklin Protective'!B21,'Franklin American'!B21,'International Fin'!B21,'Kentucky Central'!B21,Midcontinent!B21,'National Affiliated'!B21,centennial!B21)</f>
        <v>59092.52433626201</v>
      </c>
      <c r="C21" s="6">
        <f>SUM('Family Guaranty'!C21,'Farmers&amp;Ranchers'!C21,'First Natl(Thrnr)'!C21,'Franklin Protective'!C21,'Franklin American'!C21,'International Fin'!C21,'Kentucky Central'!C21,Midcontinent!C21,'National Affiliated'!C21,centennial!C21)</f>
        <v>16293.97408036259</v>
      </c>
      <c r="D21" s="6">
        <f>SUM('Family Guaranty'!D21,'Farmers&amp;Ranchers'!D21,'First Natl(Thrnr)'!D21,'Franklin Protective'!D21,'Franklin American'!D21,'International Fin'!D21,'Kentucky Central'!D21,Midcontinent!D21,'National Affiliated'!D21,centennial!D21)</f>
        <v>49570.558469107404</v>
      </c>
      <c r="E21" s="6">
        <f>SUM('Family Guaranty'!E21,'Farmers&amp;Ranchers'!E21,'First Natl(Thrnr)'!E21,'Franklin Protective'!E21,'Franklin American'!E21,'International Fin'!E21,'Kentucky Central'!E21,Midcontinent!E21,'National Affiliated'!E21,centennial!E21)</f>
        <v>0</v>
      </c>
      <c r="F21" s="6">
        <f t="shared" si="0"/>
        <v>124957.056885732</v>
      </c>
      <c r="G21" s="6">
        <f>SUM('Family Guaranty'!F21,'Farmers&amp;Ranchers'!F21,'First Natl(Thrnr)'!F21,'Franklin Protective'!F21,'Franklin American'!F21,'International Fin'!F21,'Kentucky Central'!F21,Midcontinent!F21,'National Affiliated'!F21,centennial!F21)</f>
        <v>124957.056885732</v>
      </c>
    </row>
    <row r="22" spans="1:7" ht="12.75">
      <c r="A22" s="39" t="s">
        <v>35</v>
      </c>
      <c r="B22" s="6">
        <f>SUM('Family Guaranty'!B22,'Farmers&amp;Ranchers'!B22,'First Natl(Thrnr)'!B22,'Franklin Protective'!B22,'Franklin American'!B22,'International Fin'!B22,'Kentucky Central'!B22,Midcontinent!B22,'National Affiliated'!B22,centennial!B22)</f>
        <v>420887.1237715134</v>
      </c>
      <c r="C22" s="6">
        <f>SUM('Family Guaranty'!C22,'Farmers&amp;Ranchers'!C22,'First Natl(Thrnr)'!C22,'Franklin Protective'!C22,'Franklin American'!C22,'International Fin'!C22,'Kentucky Central'!C22,Midcontinent!C22,'National Affiliated'!C22,centennial!C22)</f>
        <v>1435514.3027817656</v>
      </c>
      <c r="D22" s="6">
        <f>SUM('Family Guaranty'!D22,'Farmers&amp;Ranchers'!D22,'First Natl(Thrnr)'!D22,'Franklin Protective'!D22,'Franklin American'!D22,'International Fin'!D22,'Kentucky Central'!D22,Midcontinent!D22,'National Affiliated'!D22,centennial!D22)</f>
        <v>1955204.4628082034</v>
      </c>
      <c r="E22" s="6">
        <f>SUM('Family Guaranty'!E22,'Farmers&amp;Ranchers'!E22,'First Natl(Thrnr)'!E22,'Franklin Protective'!E22,'Franklin American'!E22,'International Fin'!E22,'Kentucky Central'!E22,Midcontinent!E22,'National Affiliated'!E22,centennial!E22)</f>
        <v>0</v>
      </c>
      <c r="F22" s="6">
        <f t="shared" si="0"/>
        <v>3811605.889361482</v>
      </c>
      <c r="G22" s="6">
        <f>SUM('Family Guaranty'!F22,'Farmers&amp;Ranchers'!F22,'First Natl(Thrnr)'!F22,'Franklin Protective'!F22,'Franklin American'!F22,'International Fin'!F22,'Kentucky Central'!F22,Midcontinent!F22,'National Affiliated'!F22,centennial!F22)</f>
        <v>3811605.889361482</v>
      </c>
    </row>
    <row r="23" spans="1:7" ht="12.75">
      <c r="A23" s="39" t="s">
        <v>37</v>
      </c>
      <c r="B23" s="6">
        <f>SUM('Family Guaranty'!B23,'Farmers&amp;Ranchers'!B23,'First Natl(Thrnr)'!B23,'Franklin Protective'!B23,'Franklin American'!B23,'International Fin'!B23,'Kentucky Central'!B23,Midcontinent!B23,'National Affiliated'!B23,centennial!B23)</f>
        <v>604429.9997447889</v>
      </c>
      <c r="C23" s="6">
        <f>SUM('Family Guaranty'!C23,'Farmers&amp;Ranchers'!C23,'First Natl(Thrnr)'!C23,'Franklin Protective'!C23,'Franklin American'!C23,'International Fin'!C23,'Kentucky Central'!C23,Midcontinent!C23,'National Affiliated'!C23,centennial!C23)</f>
        <v>767960.2299866255</v>
      </c>
      <c r="D23" s="6">
        <f>SUM('Family Guaranty'!D23,'Farmers&amp;Ranchers'!D23,'First Natl(Thrnr)'!D23,'Franklin Protective'!D23,'Franklin American'!D23,'International Fin'!D23,'Kentucky Central'!D23,Midcontinent!D23,'National Affiliated'!D23,centennial!D23)</f>
        <v>326273.9434736674</v>
      </c>
      <c r="E23" s="6">
        <f>SUM('Family Guaranty'!E23,'Farmers&amp;Ranchers'!E23,'First Natl(Thrnr)'!E23,'Franklin Protective'!E23,'Franklin American'!E23,'International Fin'!E23,'Kentucky Central'!E23,Midcontinent!E23,'National Affiliated'!E23,centennial!E23)</f>
        <v>0</v>
      </c>
      <c r="F23" s="6">
        <f t="shared" si="0"/>
        <v>1698664.1732050818</v>
      </c>
      <c r="G23" s="6">
        <f>SUM('Family Guaranty'!F23,'Farmers&amp;Ranchers'!F23,'First Natl(Thrnr)'!F23,'Franklin Protective'!F23,'Franklin American'!F23,'International Fin'!F23,'Kentucky Central'!F23,Midcontinent!F23,'National Affiliated'!F23,centennial!F23)</f>
        <v>1698664.1732050818</v>
      </c>
    </row>
    <row r="24" spans="1:7" ht="12.75">
      <c r="A24" s="39" t="s">
        <v>39</v>
      </c>
      <c r="B24" s="6">
        <f>SUM('Family Guaranty'!B24,'Farmers&amp;Ranchers'!B24,'First Natl(Thrnr)'!B24,'Franklin Protective'!B24,'Franklin American'!B24,'International Fin'!B24,'Kentucky Central'!B24,Midcontinent!B24,'National Affiliated'!B24,centennial!B24)</f>
        <v>2679682.8800677904</v>
      </c>
      <c r="C24" s="6">
        <f>SUM('Family Guaranty'!C24,'Farmers&amp;Ranchers'!C24,'First Natl(Thrnr)'!C24,'Franklin Protective'!C24,'Franklin American'!C24,'International Fin'!C24,'Kentucky Central'!C24,Midcontinent!C24,'National Affiliated'!C24,centennial!C24)</f>
        <v>788701.8098767316</v>
      </c>
      <c r="D24" s="6">
        <f>SUM('Family Guaranty'!D24,'Farmers&amp;Ranchers'!D24,'First Natl(Thrnr)'!D24,'Franklin Protective'!D24,'Franklin American'!D24,'International Fin'!D24,'Kentucky Central'!D24,Midcontinent!D24,'National Affiliated'!D24,centennial!D24)</f>
        <v>13230.243493495358</v>
      </c>
      <c r="E24" s="6">
        <f>SUM('Family Guaranty'!E24,'Farmers&amp;Ranchers'!E24,'First Natl(Thrnr)'!E24,'Franklin Protective'!E24,'Franklin American'!E24,'International Fin'!E24,'Kentucky Central'!E24,Midcontinent!E24,'National Affiliated'!E24,centennial!E24)</f>
        <v>0</v>
      </c>
      <c r="F24" s="6">
        <f t="shared" si="0"/>
        <v>3481614.9334380175</v>
      </c>
      <c r="G24" s="6">
        <f>SUM('Family Guaranty'!F24,'Farmers&amp;Ranchers'!F24,'First Natl(Thrnr)'!F24,'Franklin Protective'!F24,'Franklin American'!F24,'International Fin'!F24,'Kentucky Central'!F24,Midcontinent!F24,'National Affiliated'!F24,centennial!F24)</f>
        <v>3481614.9334380175</v>
      </c>
    </row>
    <row r="25" spans="1:7" ht="12.75">
      <c r="A25" s="39" t="s">
        <v>40</v>
      </c>
      <c r="B25" s="6">
        <f>SUM('Family Guaranty'!B25,'Farmers&amp;Ranchers'!B25,'First Natl(Thrnr)'!B25,'Franklin Protective'!B25,'Franklin American'!B25,'International Fin'!B25,'Kentucky Central'!B25,Midcontinent!B25,'National Affiliated'!B25,centennial!B25)</f>
        <v>48509.15749389143</v>
      </c>
      <c r="C25" s="6">
        <f>SUM('Family Guaranty'!C25,'Farmers&amp;Ranchers'!C25,'First Natl(Thrnr)'!C25,'Franklin Protective'!C25,'Franklin American'!C25,'International Fin'!C25,'Kentucky Central'!C25,Midcontinent!C25,'National Affiliated'!C25,centennial!C25)</f>
        <v>1003.0844842914698</v>
      </c>
      <c r="D25" s="6">
        <f>SUM('Family Guaranty'!D25,'Farmers&amp;Ranchers'!D25,'First Natl(Thrnr)'!D25,'Franklin Protective'!D25,'Franklin American'!D25,'International Fin'!D25,'Kentucky Central'!D25,Midcontinent!D25,'National Affiliated'!D25,centennial!D25)</f>
        <v>20702.106138012077</v>
      </c>
      <c r="E25" s="6">
        <f>SUM('Family Guaranty'!E25,'Farmers&amp;Ranchers'!E25,'First Natl(Thrnr)'!E25,'Franklin Protective'!E25,'Franklin American'!E25,'International Fin'!E25,'Kentucky Central'!E25,Midcontinent!E25,'National Affiliated'!E25,centennial!E25)</f>
        <v>0</v>
      </c>
      <c r="F25" s="6">
        <f t="shared" si="0"/>
        <v>70214.34811619497</v>
      </c>
      <c r="G25" s="6">
        <f>SUM('Family Guaranty'!F25,'Farmers&amp;Ranchers'!F25,'First Natl(Thrnr)'!F25,'Franklin Protective'!F25,'Franklin American'!F25,'International Fin'!F25,'Kentucky Central'!F25,Midcontinent!F25,'National Affiliated'!F25,centennial!F25)</f>
        <v>70214.34811619497</v>
      </c>
    </row>
    <row r="26" spans="1:7" ht="12.75">
      <c r="A26" s="39" t="s">
        <v>42</v>
      </c>
      <c r="B26" s="6">
        <f>SUM('Family Guaranty'!B26,'Farmers&amp;Ranchers'!B26,'First Natl(Thrnr)'!B26,'Franklin Protective'!B26,'Franklin American'!B26,'International Fin'!B26,'Kentucky Central'!B26,Midcontinent!B26,'National Affiliated'!B26,centennial!B26)</f>
        <v>592967.9549597914</v>
      </c>
      <c r="C26" s="6">
        <f>SUM('Family Guaranty'!C26,'Farmers&amp;Ranchers'!C26,'First Natl(Thrnr)'!C26,'Franklin Protective'!C26,'Franklin American'!C26,'International Fin'!C26,'Kentucky Central'!C26,Midcontinent!C26,'National Affiliated'!C26,centennial!C26)</f>
        <v>1518861.5349780181</v>
      </c>
      <c r="D26" s="6">
        <f>SUM('Family Guaranty'!D26,'Farmers&amp;Ranchers'!D26,'First Natl(Thrnr)'!D26,'Franklin Protective'!D26,'Franklin American'!D26,'International Fin'!D26,'Kentucky Central'!D26,Midcontinent!D26,'National Affiliated'!D26,centennial!D26)</f>
        <v>5749.348419359094</v>
      </c>
      <c r="E26" s="6">
        <f>SUM('Family Guaranty'!E26,'Farmers&amp;Ranchers'!E26,'First Natl(Thrnr)'!E26,'Franklin Protective'!E26,'Franklin American'!E26,'International Fin'!E26,'Kentucky Central'!E26,Midcontinent!E26,'National Affiliated'!E26,centennial!E26)</f>
        <v>0</v>
      </c>
      <c r="F26" s="6">
        <f t="shared" si="0"/>
        <v>2117578.8383571682</v>
      </c>
      <c r="G26" s="6">
        <f>SUM('Family Guaranty'!F26,'Farmers&amp;Ranchers'!F26,'First Natl(Thrnr)'!F26,'Franklin Protective'!F26,'Franklin American'!F26,'International Fin'!F26,'Kentucky Central'!F26,Midcontinent!F26,'National Affiliated'!F26,centennial!F26)</f>
        <v>2117578.8383571682</v>
      </c>
    </row>
    <row r="27" spans="1:7" ht="12.75">
      <c r="A27" s="39" t="s">
        <v>44</v>
      </c>
      <c r="B27" s="6">
        <f>SUM('Family Guaranty'!B27,'Farmers&amp;Ranchers'!B27,'First Natl(Thrnr)'!B27,'Franklin Protective'!B27,'Franklin American'!B27,'International Fin'!B27,'Kentucky Central'!B27,Midcontinent!B27,'National Affiliated'!B27,centennial!B27)</f>
        <v>46057.72743564937</v>
      </c>
      <c r="C27" s="6">
        <f>SUM('Family Guaranty'!C27,'Farmers&amp;Ranchers'!C27,'First Natl(Thrnr)'!C27,'Franklin Protective'!C27,'Franklin American'!C27,'International Fin'!C27,'Kentucky Central'!C27,Midcontinent!C27,'National Affiliated'!C27,centennial!C27)</f>
        <v>17677.717796990677</v>
      </c>
      <c r="D27" s="6">
        <f>SUM('Family Guaranty'!D27,'Farmers&amp;Ranchers'!D27,'First Natl(Thrnr)'!D27,'Franklin Protective'!D27,'Franklin American'!D27,'International Fin'!D27,'Kentucky Central'!D27,Midcontinent!D27,'National Affiliated'!D27,centennial!D27)</f>
        <v>291337.58507457253</v>
      </c>
      <c r="E27" s="6">
        <f>SUM('Family Guaranty'!E27,'Farmers&amp;Ranchers'!E27,'First Natl(Thrnr)'!E27,'Franklin Protective'!E27,'Franklin American'!E27,'International Fin'!E27,'Kentucky Central'!E27,Midcontinent!E27,'National Affiliated'!E27,centennial!E27)</f>
        <v>0</v>
      </c>
      <c r="F27" s="6">
        <f t="shared" si="0"/>
        <v>355073.0303072126</v>
      </c>
      <c r="G27" s="6">
        <f>SUM('Family Guaranty'!F27,'Farmers&amp;Ranchers'!F27,'First Natl(Thrnr)'!F27,'Franklin Protective'!F27,'Franklin American'!F27,'International Fin'!F27,'Kentucky Central'!F27,Midcontinent!F27,'National Affiliated'!F27,centennial!F27)</f>
        <v>355073.0303072126</v>
      </c>
    </row>
    <row r="28" spans="1:7" ht="12.75">
      <c r="A28" s="39" t="s">
        <v>45</v>
      </c>
      <c r="B28" s="6">
        <f>SUM('Family Guaranty'!B28,'Farmers&amp;Ranchers'!B28,'First Natl(Thrnr)'!B28,'Franklin Protective'!B28,'Franklin American'!B28,'International Fin'!B28,'Kentucky Central'!B28,Midcontinent!B28,'National Affiliated'!B28,centennial!B28)</f>
        <v>434806.3816477509</v>
      </c>
      <c r="C28" s="6">
        <f>SUM('Family Guaranty'!C28,'Farmers&amp;Ranchers'!C28,'First Natl(Thrnr)'!C28,'Franklin Protective'!C28,'Franklin American'!C28,'International Fin'!C28,'Kentucky Central'!C28,Midcontinent!C28,'National Affiliated'!C28,centennial!C28)</f>
        <v>1112854.8108166582</v>
      </c>
      <c r="D28" s="6">
        <f>SUM('Family Guaranty'!D28,'Farmers&amp;Ranchers'!D28,'First Natl(Thrnr)'!D28,'Franklin Protective'!D28,'Franklin American'!D28,'International Fin'!D28,'Kentucky Central'!D28,Midcontinent!D28,'National Affiliated'!D28,centennial!D28)</f>
        <v>-219103.30654029074</v>
      </c>
      <c r="E28" s="6">
        <f>SUM('Family Guaranty'!E28,'Farmers&amp;Ranchers'!E28,'First Natl(Thrnr)'!E28,'Franklin Protective'!E28,'Franklin American'!E28,'International Fin'!E28,'Kentucky Central'!E28,Midcontinent!E28,'National Affiliated'!E28,centennial!E28)</f>
        <v>0</v>
      </c>
      <c r="F28" s="6">
        <f t="shared" si="0"/>
        <v>1328557.8859241183</v>
      </c>
      <c r="G28" s="6">
        <f>SUM('Family Guaranty'!F28,'Farmers&amp;Ranchers'!F28,'First Natl(Thrnr)'!F28,'Franklin Protective'!F28,'Franklin American'!F28,'International Fin'!F28,'Kentucky Central'!F28,Midcontinent!F28,'National Affiliated'!F28,centennial!F28)</f>
        <v>1328557.885924118</v>
      </c>
    </row>
    <row r="29" spans="1:7" ht="12.75">
      <c r="A29" s="39" t="s">
        <v>46</v>
      </c>
      <c r="B29" s="6">
        <f>SUM('Family Guaranty'!B29,'Farmers&amp;Ranchers'!B29,'First Natl(Thrnr)'!B29,'Franklin Protective'!B29,'Franklin American'!B29,'International Fin'!B29,'Kentucky Central'!B29,Midcontinent!B29,'National Affiliated'!B29,centennial!B29)</f>
        <v>62746.123680077006</v>
      </c>
      <c r="C29" s="6">
        <f>SUM('Family Guaranty'!C29,'Farmers&amp;Ranchers'!C29,'First Natl(Thrnr)'!C29,'Franklin Protective'!C29,'Franklin American'!C29,'International Fin'!C29,'Kentucky Central'!C29,Midcontinent!C29,'National Affiliated'!C29,centennial!C29)</f>
        <v>30426.72671170579</v>
      </c>
      <c r="D29" s="6">
        <f>SUM('Family Guaranty'!D29,'Farmers&amp;Ranchers'!D29,'First Natl(Thrnr)'!D29,'Franklin Protective'!D29,'Franklin American'!D29,'International Fin'!D29,'Kentucky Central'!D29,Midcontinent!D29,'National Affiliated'!D29,centennial!D29)</f>
        <v>-25900.90636243549</v>
      </c>
      <c r="E29" s="6">
        <f>SUM('Family Guaranty'!E29,'Farmers&amp;Ranchers'!E29,'First Natl(Thrnr)'!E29,'Franklin Protective'!E29,'Franklin American'!E29,'International Fin'!E29,'Kentucky Central'!E29,Midcontinent!E29,'National Affiliated'!E29,centennial!E29)</f>
        <v>0</v>
      </c>
      <c r="F29" s="6">
        <f t="shared" si="0"/>
        <v>67271.9440293473</v>
      </c>
      <c r="G29" s="6">
        <f>SUM('Family Guaranty'!F29,'Farmers&amp;Ranchers'!F29,'First Natl(Thrnr)'!F29,'Franklin Protective'!F29,'Franklin American'!F29,'International Fin'!F29,'Kentucky Central'!F29,Midcontinent!F29,'National Affiliated'!F29,centennial!F29)</f>
        <v>67271.9440293473</v>
      </c>
    </row>
    <row r="30" spans="1:7" ht="12.75">
      <c r="A30" s="39" t="s">
        <v>47</v>
      </c>
      <c r="B30" s="6">
        <f>SUM('Family Guaranty'!B30,'Farmers&amp;Ranchers'!B30,'First Natl(Thrnr)'!B30,'Franklin Protective'!B30,'Franklin American'!B30,'International Fin'!B30,'Kentucky Central'!B30,Midcontinent!B30,'National Affiliated'!B30,centennial!B30)</f>
        <v>33223577.170440234</v>
      </c>
      <c r="C30" s="6">
        <f>SUM('Family Guaranty'!C30,'Farmers&amp;Ranchers'!C30,'First Natl(Thrnr)'!C30,'Franklin Protective'!C30,'Franklin American'!C30,'International Fin'!C30,'Kentucky Central'!C30,Midcontinent!C30,'National Affiliated'!C30,centennial!C30)</f>
        <v>10711790.892082904</v>
      </c>
      <c r="D30" s="6">
        <f>SUM('Family Guaranty'!D30,'Farmers&amp;Ranchers'!D30,'First Natl(Thrnr)'!D30,'Franklin Protective'!D30,'Franklin American'!D30,'International Fin'!D30,'Kentucky Central'!D30,Midcontinent!D30,'National Affiliated'!D30,centennial!D30)</f>
        <v>808016.29990695</v>
      </c>
      <c r="E30" s="6">
        <f>SUM('Family Guaranty'!E30,'Farmers&amp;Ranchers'!E30,'First Natl(Thrnr)'!E30,'Franklin Protective'!E30,'Franklin American'!E30,'International Fin'!E30,'Kentucky Central'!E30,Midcontinent!E30,'National Affiliated'!E30,centennial!E30)</f>
        <v>0</v>
      </c>
      <c r="F30" s="6">
        <f t="shared" si="0"/>
        <v>44743384.36243009</v>
      </c>
      <c r="G30" s="6">
        <f>SUM('Family Guaranty'!F30,'Farmers&amp;Ranchers'!F30,'First Natl(Thrnr)'!F30,'Franklin Protective'!F30,'Franklin American'!F30,'International Fin'!F30,'Kentucky Central'!F30,Midcontinent!F30,'National Affiliated'!F30,centennial!F30)</f>
        <v>44743384.36243009</v>
      </c>
    </row>
    <row r="31" spans="1:7" ht="12.75">
      <c r="A31" s="39" t="s">
        <v>48</v>
      </c>
      <c r="B31" s="6">
        <f>SUM('Family Guaranty'!B31,'Farmers&amp;Ranchers'!B31,'First Natl(Thrnr)'!B31,'Franklin Protective'!B31,'Franklin American'!B31,'International Fin'!B31,'Kentucky Central'!B31,Midcontinent!B31,'National Affiliated'!B31,centennial!B31)</f>
        <v>1915621.6860888486</v>
      </c>
      <c r="C31" s="6">
        <f>SUM('Family Guaranty'!C31,'Farmers&amp;Ranchers'!C31,'First Natl(Thrnr)'!C31,'Franklin Protective'!C31,'Franklin American'!C31,'International Fin'!C31,'Kentucky Central'!C31,Midcontinent!C31,'National Affiliated'!C31,centennial!C31)</f>
        <v>3756973.3902599504</v>
      </c>
      <c r="D31" s="6">
        <f>SUM('Family Guaranty'!D31,'Farmers&amp;Ranchers'!D31,'First Natl(Thrnr)'!D31,'Franklin Protective'!D31,'Franklin American'!D31,'International Fin'!D31,'Kentucky Central'!D31,Midcontinent!D31,'National Affiliated'!D31,centennial!D31)</f>
        <v>657965.5148720382</v>
      </c>
      <c r="E31" s="6">
        <f>SUM('Family Guaranty'!E31,'Farmers&amp;Ranchers'!E31,'First Natl(Thrnr)'!E31,'Franklin Protective'!E31,'Franklin American'!E31,'International Fin'!E31,'Kentucky Central'!E31,Midcontinent!E31,'National Affiliated'!E31,centennial!E31)</f>
        <v>0</v>
      </c>
      <c r="F31" s="6">
        <f t="shared" si="0"/>
        <v>6330560.591220837</v>
      </c>
      <c r="G31" s="6">
        <f>SUM('Family Guaranty'!F31,'Farmers&amp;Ranchers'!F31,'First Natl(Thrnr)'!F31,'Franklin Protective'!F31,'Franklin American'!F31,'International Fin'!F31,'Kentucky Central'!F31,Midcontinent!F31,'National Affiliated'!F31,centennial!F31)</f>
        <v>6330560.591220837</v>
      </c>
    </row>
    <row r="32" spans="1:7" ht="12.75">
      <c r="A32" s="39" t="s">
        <v>49</v>
      </c>
      <c r="B32" s="6">
        <f>SUM('Family Guaranty'!B32,'Farmers&amp;Ranchers'!B32,'First Natl(Thrnr)'!B32,'Franklin Protective'!B32,'Franklin American'!B32,'International Fin'!B32,'Kentucky Central'!B32,Midcontinent!B32,'National Affiliated'!B32,centennial!B32)</f>
        <v>284360.7897932374</v>
      </c>
      <c r="C32" s="6">
        <f>SUM('Family Guaranty'!C32,'Farmers&amp;Ranchers'!C32,'First Natl(Thrnr)'!C32,'Franklin Protective'!C32,'Franklin American'!C32,'International Fin'!C32,'Kentucky Central'!C32,Midcontinent!C32,'National Affiliated'!C32,centennial!C32)</f>
        <v>28257.814644473605</v>
      </c>
      <c r="D32" s="6">
        <f>SUM('Family Guaranty'!D32,'Farmers&amp;Ranchers'!D32,'First Natl(Thrnr)'!D32,'Franklin Protective'!D32,'Franklin American'!D32,'International Fin'!D32,'Kentucky Central'!D32,Midcontinent!D32,'National Affiliated'!D32,centennial!D32)</f>
        <v>118953.07560058362</v>
      </c>
      <c r="E32" s="6">
        <f>SUM('Family Guaranty'!E32,'Farmers&amp;Ranchers'!E32,'First Natl(Thrnr)'!E32,'Franklin Protective'!E32,'Franklin American'!E32,'International Fin'!E32,'Kentucky Central'!E32,Midcontinent!E32,'National Affiliated'!E32,centennial!E32)</f>
        <v>0</v>
      </c>
      <c r="F32" s="6">
        <f t="shared" si="0"/>
        <v>431571.68003829464</v>
      </c>
      <c r="G32" s="6">
        <f>SUM('Family Guaranty'!F32,'Farmers&amp;Ranchers'!F32,'First Natl(Thrnr)'!F32,'Franklin Protective'!F32,'Franklin American'!F32,'International Fin'!F32,'Kentucky Central'!F32,Midcontinent!F32,'National Affiliated'!F32,centennial!F32)</f>
        <v>431571.68003829464</v>
      </c>
    </row>
    <row r="33" spans="1:7" ht="12.75">
      <c r="A33" s="39" t="s">
        <v>50</v>
      </c>
      <c r="B33" s="6">
        <f>SUM('Family Guaranty'!B33,'Farmers&amp;Ranchers'!B33,'First Natl(Thrnr)'!B33,'Franklin Protective'!B33,'Franklin American'!B33,'International Fin'!B33,'Kentucky Central'!B33,Midcontinent!B33,'National Affiliated'!B33,centennial!B33)</f>
        <v>145170.90475276383</v>
      </c>
      <c r="C33" s="6">
        <f>SUM('Family Guaranty'!C33,'Farmers&amp;Ranchers'!C33,'First Natl(Thrnr)'!C33,'Franklin Protective'!C33,'Franklin American'!C33,'International Fin'!C33,'Kentucky Central'!C33,Midcontinent!C33,'National Affiliated'!C33,centennial!C33)</f>
        <v>224626.6346332689</v>
      </c>
      <c r="D33" s="6">
        <f>SUM('Family Guaranty'!D33,'Farmers&amp;Ranchers'!D33,'First Natl(Thrnr)'!D33,'Franklin Protective'!D33,'Franklin American'!D33,'International Fin'!D33,'Kentucky Central'!D33,Midcontinent!D33,'National Affiliated'!D33,centennial!D33)</f>
        <v>7566.281736777637</v>
      </c>
      <c r="E33" s="6">
        <f>SUM('Family Guaranty'!E33,'Farmers&amp;Ranchers'!E33,'First Natl(Thrnr)'!E33,'Franklin Protective'!E33,'Franklin American'!E33,'International Fin'!E33,'Kentucky Central'!E33,Midcontinent!E33,'National Affiliated'!E33,centennial!E33)</f>
        <v>0</v>
      </c>
      <c r="F33" s="6">
        <f t="shared" si="0"/>
        <v>377363.82112281036</v>
      </c>
      <c r="G33" s="6">
        <f>SUM('Family Guaranty'!F33,'Farmers&amp;Ranchers'!F33,'First Natl(Thrnr)'!F33,'Franklin Protective'!F33,'Franklin American'!F33,'International Fin'!F33,'Kentucky Central'!F33,Midcontinent!F33,'National Affiliated'!F33,centennial!F33)</f>
        <v>377363.8211228103</v>
      </c>
    </row>
    <row r="34" spans="1:7" ht="12.75">
      <c r="A34" s="39" t="s">
        <v>51</v>
      </c>
      <c r="B34" s="6">
        <f>SUM('Family Guaranty'!B34,'Farmers&amp;Ranchers'!B34,'First Natl(Thrnr)'!B34,'Franklin Protective'!B34,'Franklin American'!B34,'International Fin'!B34,'Kentucky Central'!B34,Midcontinent!B34,'National Affiliated'!B34,centennial!B34)</f>
        <v>71518.89344680261</v>
      </c>
      <c r="C34" s="6">
        <f>SUM('Family Guaranty'!C34,'Farmers&amp;Ranchers'!C34,'First Natl(Thrnr)'!C34,'Franklin Protective'!C34,'Franklin American'!C34,'International Fin'!C34,'Kentucky Central'!C34,Midcontinent!C34,'National Affiliated'!C34,centennial!C34)</f>
        <v>305830.01927712915</v>
      </c>
      <c r="D34" s="6">
        <f>SUM('Family Guaranty'!D34,'Farmers&amp;Ranchers'!D34,'First Natl(Thrnr)'!D34,'Franklin Protective'!D34,'Franklin American'!D34,'International Fin'!D34,'Kentucky Central'!D34,Midcontinent!D34,'National Affiliated'!D34,centennial!D34)</f>
        <v>636706.2341124876</v>
      </c>
      <c r="E34" s="6">
        <f>SUM('Family Guaranty'!E34,'Farmers&amp;Ranchers'!E34,'First Natl(Thrnr)'!E34,'Franklin Protective'!E34,'Franklin American'!E34,'International Fin'!E34,'Kentucky Central'!E34,Midcontinent!E34,'National Affiliated'!E34,centennial!E34)</f>
        <v>0</v>
      </c>
      <c r="F34" s="6">
        <f t="shared" si="0"/>
        <v>1014055.1468364194</v>
      </c>
      <c r="G34" s="6">
        <f>SUM('Family Guaranty'!F34,'Farmers&amp;Ranchers'!F34,'First Natl(Thrnr)'!F34,'Franklin Protective'!F34,'Franklin American'!F34,'International Fin'!F34,'Kentucky Central'!F34,Midcontinent!F34,'National Affiliated'!F34,centennial!F34)</f>
        <v>1014055.1468364194</v>
      </c>
    </row>
    <row r="35" spans="1:7" ht="12.75">
      <c r="A35" s="39" t="s">
        <v>52</v>
      </c>
      <c r="B35" s="6">
        <f>SUM('Family Guaranty'!B35,'Farmers&amp;Ranchers'!B35,'First Natl(Thrnr)'!B35,'Franklin Protective'!B35,'Franklin American'!B35,'International Fin'!B35,'Kentucky Central'!B35,Midcontinent!B35,'National Affiliated'!B35,centennial!B35)</f>
        <v>30859.743465119507</v>
      </c>
      <c r="C35" s="6">
        <f>SUM('Family Guaranty'!C35,'Farmers&amp;Ranchers'!C35,'First Natl(Thrnr)'!C35,'Franklin Protective'!C35,'Franklin American'!C35,'International Fin'!C35,'Kentucky Central'!C35,Midcontinent!C35,'National Affiliated'!C35,centennial!C35)</f>
        <v>987.982846544056</v>
      </c>
      <c r="D35" s="6">
        <f>SUM('Family Guaranty'!D35,'Farmers&amp;Ranchers'!D35,'First Natl(Thrnr)'!D35,'Franklin Protective'!D35,'Franklin American'!D35,'International Fin'!D35,'Kentucky Central'!D35,Midcontinent!D35,'National Affiliated'!D35,centennial!D35)</f>
        <v>62849.48838635952</v>
      </c>
      <c r="E35" s="6">
        <f>SUM('Family Guaranty'!E35,'Farmers&amp;Ranchers'!E35,'First Natl(Thrnr)'!E35,'Franklin Protective'!E35,'Franklin American'!E35,'International Fin'!E35,'Kentucky Central'!E35,Midcontinent!E35,'National Affiliated'!E35,centennial!E35)</f>
        <v>0</v>
      </c>
      <c r="F35" s="6">
        <f t="shared" si="0"/>
        <v>94697.21469802308</v>
      </c>
      <c r="G35" s="6">
        <f>SUM('Family Guaranty'!F35,'Farmers&amp;Ranchers'!F35,'First Natl(Thrnr)'!F35,'Franklin Protective'!F35,'Franklin American'!F35,'International Fin'!F35,'Kentucky Central'!F35,Midcontinent!F35,'National Affiliated'!F35,centennial!F35)</f>
        <v>94697.21469802308</v>
      </c>
    </row>
    <row r="36" spans="1:7" ht="12.75">
      <c r="A36" s="39" t="s">
        <v>53</v>
      </c>
      <c r="B36" s="6">
        <f>SUM('Family Guaranty'!B36,'Farmers&amp;Ranchers'!B36,'First Natl(Thrnr)'!B36,'Franklin Protective'!B36,'Franklin American'!B36,'International Fin'!B36,'Kentucky Central'!B36,Midcontinent!B36,'National Affiliated'!B36,centennial!B36)</f>
        <v>15911.358701145044</v>
      </c>
      <c r="C36" s="6">
        <f>SUM('Family Guaranty'!C36,'Farmers&amp;Ranchers'!C36,'First Natl(Thrnr)'!C36,'Franklin Protective'!C36,'Franklin American'!C36,'International Fin'!C36,'Kentucky Central'!C36,Midcontinent!C36,'National Affiliated'!C36,centennial!C36)</f>
        <v>5286.830554079621</v>
      </c>
      <c r="D36" s="6">
        <f>SUM('Family Guaranty'!D36,'Farmers&amp;Ranchers'!D36,'First Natl(Thrnr)'!D36,'Franklin Protective'!D36,'Franklin American'!D36,'International Fin'!D36,'Kentucky Central'!D36,Midcontinent!D36,'National Affiliated'!D36,centennial!D36)</f>
        <v>137204.09563472736</v>
      </c>
      <c r="E36" s="6">
        <f>SUM('Family Guaranty'!E36,'Farmers&amp;Ranchers'!E36,'First Natl(Thrnr)'!E36,'Franklin Protective'!E36,'Franklin American'!E36,'International Fin'!E36,'Kentucky Central'!E36,Midcontinent!E36,'National Affiliated'!E36,centennial!E36)</f>
        <v>0</v>
      </c>
      <c r="F36" s="6">
        <f t="shared" si="0"/>
        <v>158402.28488995202</v>
      </c>
      <c r="G36" s="6">
        <f>SUM('Family Guaranty'!F36,'Farmers&amp;Ranchers'!F36,'First Natl(Thrnr)'!F36,'Franklin Protective'!F36,'Franklin American'!F36,'International Fin'!F36,'Kentucky Central'!F36,Midcontinent!F36,'National Affiliated'!F36,centennial!F36)</f>
        <v>158402.28488995202</v>
      </c>
    </row>
    <row r="37" spans="1:7" ht="12.75">
      <c r="A37" s="39" t="s">
        <v>54</v>
      </c>
      <c r="B37" s="6">
        <f>SUM('Family Guaranty'!B37,'Farmers&amp;Ranchers'!B37,'First Natl(Thrnr)'!B37,'Franklin Protective'!B37,'Franklin American'!B37,'International Fin'!B37,'Kentucky Central'!B37,Midcontinent!B37,'National Affiliated'!B37,centennial!B37)</f>
        <v>186869.94359177764</v>
      </c>
      <c r="C37" s="6">
        <f>SUM('Family Guaranty'!C37,'Farmers&amp;Ranchers'!C37,'First Natl(Thrnr)'!C37,'Franklin Protective'!C37,'Franklin American'!C37,'International Fin'!C37,'Kentucky Central'!C37,Midcontinent!C37,'National Affiliated'!C37,centennial!C37)</f>
        <v>328764.6055490637</v>
      </c>
      <c r="D37" s="6">
        <f>SUM('Family Guaranty'!D37,'Farmers&amp;Ranchers'!D37,'First Natl(Thrnr)'!D37,'Franklin Protective'!D37,'Franklin American'!D37,'International Fin'!D37,'Kentucky Central'!D37,Midcontinent!D37,'National Affiliated'!D37,centennial!D37)</f>
        <v>18781.738019036246</v>
      </c>
      <c r="E37" s="6">
        <f>SUM('Family Guaranty'!E37,'Farmers&amp;Ranchers'!E37,'First Natl(Thrnr)'!E37,'Franklin Protective'!E37,'Franklin American'!E37,'International Fin'!E37,'Kentucky Central'!E37,Midcontinent!E37,'National Affiliated'!E37,centennial!E37)</f>
        <v>0</v>
      </c>
      <c r="F37" s="6">
        <f t="shared" si="0"/>
        <v>534416.2871598776</v>
      </c>
      <c r="G37" s="6">
        <f>SUM('Family Guaranty'!F37,'Farmers&amp;Ranchers'!F37,'First Natl(Thrnr)'!F37,'Franklin Protective'!F37,'Franklin American'!F37,'International Fin'!F37,'Kentucky Central'!F37,Midcontinent!F37,'National Affiliated'!F37,centennial!F37)</f>
        <v>534416.2871598776</v>
      </c>
    </row>
    <row r="38" spans="1:7" ht="12.75">
      <c r="A38" s="39" t="s">
        <v>55</v>
      </c>
      <c r="B38" s="6">
        <f>SUM('Family Guaranty'!B38,'Farmers&amp;Ranchers'!B38,'First Natl(Thrnr)'!B38,'Franklin Protective'!B38,'Franklin American'!B38,'International Fin'!B38,'Kentucky Central'!B38,Midcontinent!B38,'National Affiliated'!B38,centennial!B38)</f>
        <v>0</v>
      </c>
      <c r="C38" s="6">
        <f>SUM('Family Guaranty'!C38,'Farmers&amp;Ranchers'!C38,'First Natl(Thrnr)'!C38,'Franklin Protective'!C38,'Franklin American'!C38,'International Fin'!C38,'Kentucky Central'!C38,Midcontinent!C38,'National Affiliated'!C38,centennial!C38)</f>
        <v>0</v>
      </c>
      <c r="D38" s="6">
        <f>SUM('Family Guaranty'!D38,'Farmers&amp;Ranchers'!D38,'First Natl(Thrnr)'!D38,'Franklin Protective'!D38,'Franklin American'!D38,'International Fin'!D38,'Kentucky Central'!D38,Midcontinent!D38,'National Affiliated'!D38,centennial!D38)</f>
        <v>400318.83993975725</v>
      </c>
      <c r="E38" s="6">
        <f>SUM('Family Guaranty'!E38,'Farmers&amp;Ranchers'!E38,'First Natl(Thrnr)'!E38,'Franklin Protective'!E38,'Franklin American'!E38,'International Fin'!E38,'Kentucky Central'!E38,Midcontinent!E38,'National Affiliated'!E38,centennial!E38)</f>
        <v>0</v>
      </c>
      <c r="F38" s="6">
        <f t="shared" si="0"/>
        <v>400318.83993975725</v>
      </c>
      <c r="G38" s="6">
        <f>SUM('Family Guaranty'!F38,'Farmers&amp;Ranchers'!F38,'First Natl(Thrnr)'!F38,'Franklin Protective'!F38,'Franklin American'!F38,'International Fin'!F38,'Kentucky Central'!F38,Midcontinent!F38,'National Affiliated'!F38,centennial!F38)</f>
        <v>400318.83993975725</v>
      </c>
    </row>
    <row r="39" spans="1:7" ht="12.75">
      <c r="A39" s="39" t="s">
        <v>56</v>
      </c>
      <c r="B39" s="6">
        <f>SUM('Family Guaranty'!B39,'Farmers&amp;Ranchers'!B39,'First Natl(Thrnr)'!B39,'Franklin Protective'!B39,'Franklin American'!B39,'International Fin'!B39,'Kentucky Central'!B39,Midcontinent!B39,'National Affiliated'!B39,centennial!B39)</f>
        <v>1039211.5376588024</v>
      </c>
      <c r="C39" s="6">
        <f>SUM('Family Guaranty'!C39,'Farmers&amp;Ranchers'!C39,'First Natl(Thrnr)'!C39,'Franklin Protective'!C39,'Franklin American'!C39,'International Fin'!C39,'Kentucky Central'!C39,Midcontinent!C39,'National Affiliated'!C39,centennial!C39)</f>
        <v>3972907.558210524</v>
      </c>
      <c r="D39" s="6">
        <f>SUM('Family Guaranty'!D39,'Farmers&amp;Ranchers'!D39,'First Natl(Thrnr)'!D39,'Franklin Protective'!D39,'Franklin American'!D39,'International Fin'!D39,'Kentucky Central'!D39,Midcontinent!D39,'National Affiliated'!D39,centennial!D39)</f>
        <v>351164.44562576484</v>
      </c>
      <c r="E39" s="6">
        <f>SUM('Family Guaranty'!E39,'Farmers&amp;Ranchers'!E39,'First Natl(Thrnr)'!E39,'Franklin Protective'!E39,'Franklin American'!E39,'International Fin'!E39,'Kentucky Central'!E39,Midcontinent!E39,'National Affiliated'!E39,centennial!E39)</f>
        <v>0</v>
      </c>
      <c r="F39" s="6">
        <f t="shared" si="0"/>
        <v>5363283.541495091</v>
      </c>
      <c r="G39" s="6">
        <f>SUM('Family Guaranty'!F39,'Farmers&amp;Ranchers'!F39,'First Natl(Thrnr)'!F39,'Franklin Protective'!F39,'Franklin American'!F39,'International Fin'!F39,'Kentucky Central'!F39,Midcontinent!F39,'National Affiliated'!F39,centennial!F39)</f>
        <v>5363283.541495091</v>
      </c>
    </row>
    <row r="40" spans="1:7" ht="12.75">
      <c r="A40" s="39" t="s">
        <v>57</v>
      </c>
      <c r="B40" s="6">
        <f>SUM('Family Guaranty'!B40,'Farmers&amp;Ranchers'!B40,'First Natl(Thrnr)'!B40,'Franklin Protective'!B40,'Franklin American'!B40,'International Fin'!B40,'Kentucky Central'!B40,Midcontinent!B40,'National Affiliated'!B40,centennial!B40)</f>
        <v>177050.6843905311</v>
      </c>
      <c r="C40" s="6">
        <f>SUM('Family Guaranty'!C40,'Farmers&amp;Ranchers'!C40,'First Natl(Thrnr)'!C40,'Franklin Protective'!C40,'Franklin American'!C40,'International Fin'!C40,'Kentucky Central'!C40,Midcontinent!C40,'National Affiliated'!C40,centennial!C40)</f>
        <v>11124.225714167296</v>
      </c>
      <c r="D40" s="6">
        <f>SUM('Family Guaranty'!D40,'Farmers&amp;Ranchers'!D40,'First Natl(Thrnr)'!D40,'Franklin Protective'!D40,'Franklin American'!D40,'International Fin'!D40,'Kentucky Central'!D40,Midcontinent!D40,'National Affiliated'!D40,centennial!D40)</f>
        <v>-4287.1143483212345</v>
      </c>
      <c r="E40" s="6">
        <f>SUM('Family Guaranty'!E40,'Farmers&amp;Ranchers'!E40,'First Natl(Thrnr)'!E40,'Franklin Protective'!E40,'Franklin American'!E40,'International Fin'!E40,'Kentucky Central'!E40,Midcontinent!E40,'National Affiliated'!E40,centennial!E40)</f>
        <v>0</v>
      </c>
      <c r="F40" s="6">
        <f t="shared" si="0"/>
        <v>183887.79575637716</v>
      </c>
      <c r="G40" s="6">
        <f>SUM('Family Guaranty'!F40,'Farmers&amp;Ranchers'!F40,'First Natl(Thrnr)'!F40,'Franklin Protective'!F40,'Franklin American'!F40,'International Fin'!F40,'Kentucky Central'!F40,Midcontinent!F40,'National Affiliated'!F40,centennial!F40)</f>
        <v>183887.79575637716</v>
      </c>
    </row>
    <row r="41" spans="1:7" ht="12.75">
      <c r="A41" s="39" t="s">
        <v>58</v>
      </c>
      <c r="B41" s="6">
        <f>SUM('Family Guaranty'!B41,'Farmers&amp;Ranchers'!B41,'First Natl(Thrnr)'!B41,'Franklin Protective'!B41,'Franklin American'!B41,'International Fin'!B41,'Kentucky Central'!B41,Midcontinent!B41,'National Affiliated'!B41,centennial!B41)</f>
        <v>733385.9363894984</v>
      </c>
      <c r="C41" s="6">
        <f>SUM('Family Guaranty'!C41,'Farmers&amp;Ranchers'!C41,'First Natl(Thrnr)'!C41,'Franklin Protective'!C41,'Franklin American'!C41,'International Fin'!C41,'Kentucky Central'!C41,Midcontinent!C41,'National Affiliated'!C41,centennial!C41)</f>
        <v>672207.7678138333</v>
      </c>
      <c r="D41" s="6">
        <f>SUM('Family Guaranty'!D41,'Farmers&amp;Ranchers'!D41,'First Natl(Thrnr)'!D41,'Franklin Protective'!D41,'Franklin American'!D41,'International Fin'!D41,'Kentucky Central'!D41,Midcontinent!D41,'National Affiliated'!D41,centennial!D41)</f>
        <v>902734.2988198267</v>
      </c>
      <c r="E41" s="6">
        <f>SUM('Family Guaranty'!E41,'Farmers&amp;Ranchers'!E41,'First Natl(Thrnr)'!E41,'Franklin Protective'!E41,'Franklin American'!E41,'International Fin'!E41,'Kentucky Central'!E41,Midcontinent!E41,'National Affiliated'!E41,centennial!E41)</f>
        <v>0</v>
      </c>
      <c r="F41" s="6">
        <f t="shared" si="0"/>
        <v>2308328.0030231588</v>
      </c>
      <c r="G41" s="6">
        <f>SUM('Family Guaranty'!F41,'Farmers&amp;Ranchers'!F41,'First Natl(Thrnr)'!F41,'Franklin Protective'!F41,'Franklin American'!F41,'International Fin'!F41,'Kentucky Central'!F41,Midcontinent!F41,'National Affiliated'!F41,centennial!F41)</f>
        <v>2308328.0030231583</v>
      </c>
    </row>
    <row r="42" spans="1:7" ht="12.75">
      <c r="A42" s="39" t="s">
        <v>59</v>
      </c>
      <c r="B42" s="6">
        <f>SUM('Family Guaranty'!B42,'Farmers&amp;Ranchers'!B42,'First Natl(Thrnr)'!B42,'Franklin Protective'!B42,'Franklin American'!B42,'International Fin'!B42,'Kentucky Central'!B42,Midcontinent!B42,'National Affiliated'!B42,centennial!B42)</f>
        <v>5068985.965644357</v>
      </c>
      <c r="C42" s="6">
        <f>SUM('Family Guaranty'!C42,'Farmers&amp;Ranchers'!C42,'First Natl(Thrnr)'!C42,'Franklin Protective'!C42,'Franklin American'!C42,'International Fin'!C42,'Kentucky Central'!C42,Midcontinent!C42,'National Affiliated'!C42,centennial!C42)</f>
        <v>5782883.197252658</v>
      </c>
      <c r="D42" s="6">
        <f>SUM('Family Guaranty'!D42,'Farmers&amp;Ranchers'!D42,'First Natl(Thrnr)'!D42,'Franklin Protective'!D42,'Franklin American'!D42,'International Fin'!D42,'Kentucky Central'!D42,Midcontinent!D42,'National Affiliated'!D42,centennial!D42)</f>
        <v>1400106.8701261627</v>
      </c>
      <c r="E42" s="6">
        <f>SUM('Family Guaranty'!E42,'Farmers&amp;Ranchers'!E42,'First Natl(Thrnr)'!E42,'Franklin Protective'!E42,'Franklin American'!E42,'International Fin'!E42,'Kentucky Central'!E42,Midcontinent!E42,'National Affiliated'!E42,centennial!E42)</f>
        <v>0</v>
      </c>
      <c r="F42" s="6">
        <f t="shared" si="0"/>
        <v>12251976.033023179</v>
      </c>
      <c r="G42" s="6">
        <f>SUM('Family Guaranty'!F42,'Farmers&amp;Ranchers'!F42,'First Natl(Thrnr)'!F42,'Franklin Protective'!F42,'Franklin American'!F42,'International Fin'!F42,'Kentucky Central'!F42,Midcontinent!F42,'National Affiliated'!F42,centennial!F42)</f>
        <v>12251976.033023177</v>
      </c>
    </row>
    <row r="43" spans="1:7" ht="12.75">
      <c r="A43" s="39" t="s">
        <v>60</v>
      </c>
      <c r="B43" s="6">
        <f>SUM('Family Guaranty'!B43,'Farmers&amp;Ranchers'!B43,'First Natl(Thrnr)'!B43,'Franklin Protective'!B43,'Franklin American'!B43,'International Fin'!B43,'Kentucky Central'!B43,Midcontinent!B43,'National Affiliated'!B43,centennial!B43)</f>
        <v>139283.314470822</v>
      </c>
      <c r="C43" s="6">
        <f>SUM('Family Guaranty'!C43,'Farmers&amp;Ranchers'!C43,'First Natl(Thrnr)'!C43,'Franklin Protective'!C43,'Franklin American'!C43,'International Fin'!C43,'Kentucky Central'!C43,Midcontinent!C43,'National Affiliated'!C43,centennial!C43)</f>
        <v>260142.6529939199</v>
      </c>
      <c r="D43" s="6">
        <f>SUM('Family Guaranty'!D43,'Farmers&amp;Ranchers'!D43,'First Natl(Thrnr)'!D43,'Franklin Protective'!D43,'Franklin American'!D43,'International Fin'!D43,'Kentucky Central'!D43,Midcontinent!D43,'National Affiliated'!D43,centennial!D43)</f>
        <v>459281.64482067723</v>
      </c>
      <c r="E43" s="6">
        <f>SUM('Family Guaranty'!E43,'Farmers&amp;Ranchers'!E43,'First Natl(Thrnr)'!E43,'Franklin Protective'!E43,'Franklin American'!E43,'International Fin'!E43,'Kentucky Central'!E43,Midcontinent!E43,'National Affiliated'!E43,centennial!E43)</f>
        <v>0</v>
      </c>
      <c r="F43" s="6">
        <f t="shared" si="0"/>
        <v>858707.6122854191</v>
      </c>
      <c r="G43" s="6">
        <f>SUM('Family Guaranty'!F43,'Farmers&amp;Ranchers'!F43,'First Natl(Thrnr)'!F43,'Franklin Protective'!F43,'Franklin American'!F43,'International Fin'!F43,'Kentucky Central'!F43,Midcontinent!F43,'National Affiliated'!F43,centennial!F43)</f>
        <v>858707.6122854191</v>
      </c>
    </row>
    <row r="44" spans="1:7" ht="12.75">
      <c r="A44" s="39" t="s">
        <v>61</v>
      </c>
      <c r="B44" s="6">
        <f>SUM('Family Guaranty'!B44,'Farmers&amp;Ranchers'!B44,'First Natl(Thrnr)'!B44,'Franklin Protective'!B44,'Franklin American'!B44,'International Fin'!B44,'Kentucky Central'!B44,Midcontinent!B44,'National Affiliated'!B44,centennial!B44)</f>
        <v>96419.42971657346</v>
      </c>
      <c r="C44" s="6">
        <f>SUM('Family Guaranty'!C44,'Farmers&amp;Ranchers'!C44,'First Natl(Thrnr)'!C44,'Franklin Protective'!C44,'Franklin American'!C44,'International Fin'!C44,'Kentucky Central'!C44,Midcontinent!C44,'National Affiliated'!C44,centennial!C44)</f>
        <v>43040.32625766413</v>
      </c>
      <c r="D44" s="6">
        <f>SUM('Family Guaranty'!D44,'Farmers&amp;Ranchers'!D44,'First Natl(Thrnr)'!D44,'Franklin Protective'!D44,'Franklin American'!D44,'International Fin'!D44,'Kentucky Central'!D44,Midcontinent!D44,'National Affiliated'!D44,centennial!D44)</f>
        <v>230990.58072659542</v>
      </c>
      <c r="E44" s="6">
        <f>SUM('Family Guaranty'!E44,'Farmers&amp;Ranchers'!E44,'First Natl(Thrnr)'!E44,'Franklin Protective'!E44,'Franklin American'!E44,'International Fin'!E44,'Kentucky Central'!E44,Midcontinent!E44,'National Affiliated'!E44,centennial!E44)</f>
        <v>0</v>
      </c>
      <c r="F44" s="6">
        <f t="shared" si="0"/>
        <v>370450.336700833</v>
      </c>
      <c r="G44" s="6">
        <f>SUM('Family Guaranty'!F44,'Farmers&amp;Ranchers'!F44,'First Natl(Thrnr)'!F44,'Franklin Protective'!F44,'Franklin American'!F44,'International Fin'!F44,'Kentucky Central'!F44,Midcontinent!F44,'National Affiliated'!F44,centennial!F44)</f>
        <v>370450.336700833</v>
      </c>
    </row>
    <row r="45" spans="1:7" ht="12.75">
      <c r="A45" s="39" t="s">
        <v>62</v>
      </c>
      <c r="B45" s="6">
        <f>SUM('Family Guaranty'!B45,'Farmers&amp;Ranchers'!B45,'First Natl(Thrnr)'!B45,'Franklin Protective'!B45,'Franklin American'!B45,'International Fin'!B45,'Kentucky Central'!B45,Midcontinent!B45,'National Affiliated'!B45,centennial!B45)</f>
        <v>0</v>
      </c>
      <c r="C45" s="6">
        <f>SUM('Family Guaranty'!C45,'Farmers&amp;Ranchers'!C45,'First Natl(Thrnr)'!C45,'Franklin Protective'!C45,'Franklin American'!C45,'International Fin'!C45,'Kentucky Central'!C45,Midcontinent!C45,'National Affiliated'!C45,centennial!C45)</f>
        <v>0</v>
      </c>
      <c r="D45" s="6">
        <f>SUM('Family Guaranty'!D45,'Farmers&amp;Ranchers'!D45,'First Natl(Thrnr)'!D45,'Franklin Protective'!D45,'Franklin American'!D45,'International Fin'!D45,'Kentucky Central'!D45,Midcontinent!D45,'National Affiliated'!D45,centennial!D45)</f>
        <v>19495.590966442764</v>
      </c>
      <c r="E45" s="6">
        <f>SUM('Family Guaranty'!E45,'Farmers&amp;Ranchers'!E45,'First Natl(Thrnr)'!E45,'Franklin Protective'!E45,'Franklin American'!E45,'International Fin'!E45,'Kentucky Central'!E45,Midcontinent!E45,'National Affiliated'!E45,centennial!E45)</f>
        <v>0</v>
      </c>
      <c r="F45" s="6">
        <f t="shared" si="0"/>
        <v>19495.590966442764</v>
      </c>
      <c r="G45" s="6">
        <f>SUM('Family Guaranty'!F45,'Farmers&amp;Ranchers'!F45,'First Natl(Thrnr)'!F45,'Franklin Protective'!F45,'Franklin American'!F45,'International Fin'!F45,'Kentucky Central'!F45,Midcontinent!F45,'National Affiliated'!F45,centennial!F45)</f>
        <v>19495.590966442764</v>
      </c>
    </row>
    <row r="46" spans="1:7" ht="12.75">
      <c r="A46" s="39" t="s">
        <v>63</v>
      </c>
      <c r="B46" s="6">
        <f>SUM('Family Guaranty'!B46,'Farmers&amp;Ranchers'!B46,'First Natl(Thrnr)'!B46,'Franklin Protective'!B46,'Franklin American'!B46,'International Fin'!B46,'Kentucky Central'!B46,Midcontinent!B46,'National Affiliated'!B46,centennial!B46)</f>
        <v>22050.99958497827</v>
      </c>
      <c r="C46" s="6">
        <f>SUM('Family Guaranty'!C46,'Farmers&amp;Ranchers'!C46,'First Natl(Thrnr)'!C46,'Franklin Protective'!C46,'Franklin American'!C46,'International Fin'!C46,'Kentucky Central'!C46,Midcontinent!C46,'National Affiliated'!C46,centennial!C46)</f>
        <v>3027.033673712267</v>
      </c>
      <c r="D46" s="6">
        <f>SUM('Family Guaranty'!D46,'Farmers&amp;Ranchers'!D46,'First Natl(Thrnr)'!D46,'Franklin Protective'!D46,'Franklin American'!D46,'International Fin'!D46,'Kentucky Central'!D46,Midcontinent!D46,'National Affiliated'!D46,centennial!D46)</f>
        <v>12178.992951617038</v>
      </c>
      <c r="E46" s="6">
        <f>SUM('Family Guaranty'!E46,'Farmers&amp;Ranchers'!E46,'First Natl(Thrnr)'!E46,'Franklin Protective'!E46,'Franklin American'!E46,'International Fin'!E46,'Kentucky Central'!E46,Midcontinent!E46,'National Affiliated'!E46,centennial!E46)</f>
        <v>0</v>
      </c>
      <c r="F46" s="6">
        <f t="shared" si="0"/>
        <v>37257.02621030758</v>
      </c>
      <c r="G46" s="6">
        <f>SUM('Family Guaranty'!F46,'Farmers&amp;Ranchers'!F46,'First Natl(Thrnr)'!F46,'Franklin Protective'!F46,'Franklin American'!F46,'International Fin'!F46,'Kentucky Central'!F46,Midcontinent!F46,'National Affiliated'!F46,centennial!F46)</f>
        <v>37257.02621030758</v>
      </c>
    </row>
    <row r="47" spans="1:7" ht="12.75">
      <c r="A47" s="39" t="s">
        <v>64</v>
      </c>
      <c r="B47" s="6">
        <f>SUM('Family Guaranty'!B47,'Farmers&amp;Ranchers'!B47,'First Natl(Thrnr)'!B47,'Franklin Protective'!B47,'Franklin American'!B47,'International Fin'!B47,'Kentucky Central'!B47,Midcontinent!B47,'National Affiliated'!B47,centennial!B47)</f>
        <v>705264.881125909</v>
      </c>
      <c r="C47" s="6">
        <f>SUM('Family Guaranty'!C47,'Farmers&amp;Ranchers'!C47,'First Natl(Thrnr)'!C47,'Franklin Protective'!C47,'Franklin American'!C47,'International Fin'!C47,'Kentucky Central'!C47,Midcontinent!C47,'National Affiliated'!C47,centennial!C47)</f>
        <v>1708003.4387791266</v>
      </c>
      <c r="D47" s="6">
        <f>SUM('Family Guaranty'!D47,'Farmers&amp;Ranchers'!D47,'First Natl(Thrnr)'!D47,'Franklin Protective'!D47,'Franklin American'!D47,'International Fin'!D47,'Kentucky Central'!D47,Midcontinent!D47,'National Affiliated'!D47,centennial!D47)</f>
        <v>343743.792070135</v>
      </c>
      <c r="E47" s="6">
        <f>SUM('Family Guaranty'!E47,'Farmers&amp;Ranchers'!E47,'First Natl(Thrnr)'!E47,'Franklin Protective'!E47,'Franklin American'!E47,'International Fin'!E47,'Kentucky Central'!E47,Midcontinent!E47,'National Affiliated'!E47,centennial!E47)</f>
        <v>0</v>
      </c>
      <c r="F47" s="6">
        <f t="shared" si="0"/>
        <v>2757012.1119751707</v>
      </c>
      <c r="G47" s="6">
        <f>SUM('Family Guaranty'!F47,'Farmers&amp;Ranchers'!F47,'First Natl(Thrnr)'!F47,'Franklin Protective'!F47,'Franklin American'!F47,'International Fin'!F47,'Kentucky Central'!F47,Midcontinent!F47,'National Affiliated'!F47,centennial!F47)</f>
        <v>2757012.111975171</v>
      </c>
    </row>
    <row r="48" spans="1:7" ht="12.75">
      <c r="A48" s="39" t="s">
        <v>65</v>
      </c>
      <c r="B48" s="6">
        <f>SUM('Family Guaranty'!B48,'Farmers&amp;Ranchers'!B48,'First Natl(Thrnr)'!B48,'Franklin Protective'!B48,'Franklin American'!B48,'International Fin'!B48,'Kentucky Central'!B48,Midcontinent!B48,'National Affiliated'!B48,centennial!B48)</f>
        <v>59206.0342343505</v>
      </c>
      <c r="C48" s="6">
        <f>SUM('Family Guaranty'!C48,'Farmers&amp;Ranchers'!C48,'First Natl(Thrnr)'!C48,'Franklin Protective'!C48,'Franklin American'!C48,'International Fin'!C48,'Kentucky Central'!C48,Midcontinent!C48,'National Affiliated'!C48,centennial!C48)</f>
        <v>16594.87587263895</v>
      </c>
      <c r="D48" s="6">
        <f>SUM('Family Guaranty'!D48,'Farmers&amp;Ranchers'!D48,'First Natl(Thrnr)'!D48,'Franklin Protective'!D48,'Franklin American'!D48,'International Fin'!D48,'Kentucky Central'!D48,Midcontinent!D48,'National Affiliated'!D48,centennial!D48)</f>
        <v>-25446.18</v>
      </c>
      <c r="E48" s="6">
        <f>SUM('Family Guaranty'!E48,'Farmers&amp;Ranchers'!E48,'First Natl(Thrnr)'!E48,'Franklin Protective'!E48,'Franklin American'!E48,'International Fin'!E48,'Kentucky Central'!E48,Midcontinent!E48,'National Affiliated'!E48,centennial!E48)</f>
        <v>0</v>
      </c>
      <c r="F48" s="6">
        <f t="shared" si="0"/>
        <v>50354.73010698945</v>
      </c>
      <c r="G48" s="6">
        <f>SUM('Family Guaranty'!F48,'Farmers&amp;Ranchers'!F48,'First Natl(Thrnr)'!F48,'Franklin Protective'!F48,'Franklin American'!F48,'International Fin'!F48,'Kentucky Central'!F48,Midcontinent!F48,'National Affiliated'!F48,centennial!F48)</f>
        <v>50354.73010698947</v>
      </c>
    </row>
    <row r="49" spans="1:7" ht="12.75">
      <c r="A49" s="39" t="s">
        <v>66</v>
      </c>
      <c r="B49" s="6">
        <f>SUM('Family Guaranty'!B49,'Farmers&amp;Ranchers'!B49,'First Natl(Thrnr)'!B49,'Franklin Protective'!B49,'Franklin American'!B49,'International Fin'!B49,'Kentucky Central'!B49,Midcontinent!B49,'National Affiliated'!B49,centennial!B49)</f>
        <v>7543967.63496249</v>
      </c>
      <c r="C49" s="6">
        <f>SUM('Family Guaranty'!C49,'Farmers&amp;Ranchers'!C49,'First Natl(Thrnr)'!C49,'Franklin Protective'!C49,'Franklin American'!C49,'International Fin'!C49,'Kentucky Central'!C49,Midcontinent!C49,'National Affiliated'!C49,centennial!C49)</f>
        <v>4119147.9936369215</v>
      </c>
      <c r="D49" s="6">
        <f>SUM('Family Guaranty'!D49,'Farmers&amp;Ranchers'!D49,'First Natl(Thrnr)'!D49,'Franklin Protective'!D49,'Franklin American'!D49,'International Fin'!D49,'Kentucky Central'!D49,Midcontinent!D49,'National Affiliated'!D49,centennial!D49)</f>
        <v>987369.035958498</v>
      </c>
      <c r="E49" s="6">
        <f>SUM('Family Guaranty'!E49,'Farmers&amp;Ranchers'!E49,'First Natl(Thrnr)'!E49,'Franklin Protective'!E49,'Franklin American'!E49,'International Fin'!E49,'Kentucky Central'!E49,Midcontinent!E49,'National Affiliated'!E49,centennial!E49)</f>
        <v>0</v>
      </c>
      <c r="F49" s="6">
        <f t="shared" si="0"/>
        <v>12650484.66455791</v>
      </c>
      <c r="G49" s="6">
        <f>SUM('Family Guaranty'!F49,'Farmers&amp;Ranchers'!F49,'First Natl(Thrnr)'!F49,'Franklin Protective'!F49,'Franklin American'!F49,'International Fin'!F49,'Kentucky Central'!F49,Midcontinent!F49,'National Affiliated'!F49,centennial!F49)</f>
        <v>12650484.664557911</v>
      </c>
    </row>
    <row r="50" spans="1:7" ht="12.75">
      <c r="A50" s="39" t="s">
        <v>67</v>
      </c>
      <c r="B50" s="6">
        <f>SUM('Family Guaranty'!B50,'Farmers&amp;Ranchers'!B50,'First Natl(Thrnr)'!B50,'Franklin Protective'!B50,'Franklin American'!B50,'International Fin'!B50,'Kentucky Central'!B50,Midcontinent!B50,'National Affiliated'!B50,centennial!B50)</f>
        <v>4022350.6672287323</v>
      </c>
      <c r="C50" s="6">
        <f>SUM('Family Guaranty'!C50,'Farmers&amp;Ranchers'!C50,'First Natl(Thrnr)'!C50,'Franklin Protective'!C50,'Franklin American'!C50,'International Fin'!C50,'Kentucky Central'!C50,Midcontinent!C50,'National Affiliated'!C50,centennial!C50)</f>
        <v>5589904.709529742</v>
      </c>
      <c r="D50" s="6">
        <f>SUM('Family Guaranty'!D50,'Farmers&amp;Ranchers'!D50,'First Natl(Thrnr)'!D50,'Franklin Protective'!D50,'Franklin American'!D50,'International Fin'!D50,'Kentucky Central'!D50,Midcontinent!D50,'National Affiliated'!D50,centennial!D50)</f>
        <v>1185125.4727474905</v>
      </c>
      <c r="E50" s="6">
        <f>SUM('Family Guaranty'!E50,'Farmers&amp;Ranchers'!E50,'First Natl(Thrnr)'!E50,'Franklin Protective'!E50,'Franklin American'!E50,'International Fin'!E50,'Kentucky Central'!E50,Midcontinent!E50,'National Affiliated'!E50,centennial!E50)</f>
        <v>0</v>
      </c>
      <c r="F50" s="6">
        <f t="shared" si="0"/>
        <v>10797380.849505965</v>
      </c>
      <c r="G50" s="6">
        <f>SUM('Family Guaranty'!F50,'Farmers&amp;Ranchers'!F50,'First Natl(Thrnr)'!F50,'Franklin Protective'!F50,'Franklin American'!F50,'International Fin'!F50,'Kentucky Central'!F50,Midcontinent!F50,'National Affiliated'!F50,centennial!F50)</f>
        <v>10797380.849505965</v>
      </c>
    </row>
    <row r="51" spans="1:7" ht="12.75">
      <c r="A51" s="39" t="s">
        <v>68</v>
      </c>
      <c r="B51" s="6">
        <f>SUM('Family Guaranty'!B51,'Farmers&amp;Ranchers'!B51,'First Natl(Thrnr)'!B51,'Franklin Protective'!B51,'Franklin American'!B51,'International Fin'!B51,'Kentucky Central'!B51,Midcontinent!B51,'National Affiliated'!B51,centennial!B51)</f>
        <v>385753.99908010423</v>
      </c>
      <c r="C51" s="6">
        <f>SUM('Family Guaranty'!C51,'Farmers&amp;Ranchers'!C51,'First Natl(Thrnr)'!C51,'Franklin Protective'!C51,'Franklin American'!C51,'International Fin'!C51,'Kentucky Central'!C51,Midcontinent!C51,'National Affiliated'!C51,centennial!C51)</f>
        <v>103364.00717633608</v>
      </c>
      <c r="D51" s="6">
        <f>SUM('Family Guaranty'!D51,'Farmers&amp;Ranchers'!D51,'First Natl(Thrnr)'!D51,'Franklin Protective'!D51,'Franklin American'!D51,'International Fin'!D51,'Kentucky Central'!D51,Midcontinent!D51,'National Affiliated'!D51,centennial!D51)</f>
        <v>-31560.18</v>
      </c>
      <c r="E51" s="6">
        <f>SUM('Family Guaranty'!E51,'Farmers&amp;Ranchers'!E51,'First Natl(Thrnr)'!E51,'Franklin Protective'!E51,'Franklin American'!E51,'International Fin'!E51,'Kentucky Central'!E51,Midcontinent!E51,'National Affiliated'!E51,centennial!E51)</f>
        <v>0</v>
      </c>
      <c r="F51" s="6">
        <f t="shared" si="0"/>
        <v>457557.8262564403</v>
      </c>
      <c r="G51" s="6">
        <f>SUM('Family Guaranty'!F51,'Farmers&amp;Ranchers'!F51,'First Natl(Thrnr)'!F51,'Franklin Protective'!F51,'Franklin American'!F51,'International Fin'!F51,'Kentucky Central'!F51,Midcontinent!F51,'National Affiliated'!F51,centennial!F51)</f>
        <v>457557.8262564403</v>
      </c>
    </row>
    <row r="52" spans="1:7" ht="12.75">
      <c r="A52" s="39" t="s">
        <v>69</v>
      </c>
      <c r="B52" s="6">
        <f>SUM('Family Guaranty'!B52,'Farmers&amp;Ranchers'!B52,'First Natl(Thrnr)'!B52,'Franklin Protective'!B52,'Franklin American'!B52,'International Fin'!B52,'Kentucky Central'!B52,Midcontinent!B52,'National Affiliated'!B52,centennial!B52)</f>
        <v>16416.532356252465</v>
      </c>
      <c r="C52" s="6">
        <f>SUM('Family Guaranty'!C52,'Farmers&amp;Ranchers'!C52,'First Natl(Thrnr)'!C52,'Franklin Protective'!C52,'Franklin American'!C52,'International Fin'!C52,'Kentucky Central'!C52,Midcontinent!C52,'National Affiliated'!C52,centennial!C52)</f>
        <v>461.1254258106569</v>
      </c>
      <c r="D52" s="6">
        <f>SUM('Family Guaranty'!D52,'Farmers&amp;Ranchers'!D52,'First Natl(Thrnr)'!D52,'Franklin Protective'!D52,'Franklin American'!D52,'International Fin'!D52,'Kentucky Central'!D52,Midcontinent!D52,'National Affiliated'!D52,centennial!D52)</f>
        <v>74327.66594902312</v>
      </c>
      <c r="E52" s="6">
        <f>SUM('Family Guaranty'!E52,'Farmers&amp;Ranchers'!E52,'First Natl(Thrnr)'!E52,'Franklin Protective'!E52,'Franklin American'!E52,'International Fin'!E52,'Kentucky Central'!E52,Midcontinent!E52,'National Affiliated'!E52,centennial!E52)</f>
        <v>0</v>
      </c>
      <c r="F52" s="6">
        <f t="shared" si="0"/>
        <v>91205.32373108625</v>
      </c>
      <c r="G52" s="6">
        <f>SUM('Family Guaranty'!F52,'Farmers&amp;Ranchers'!F52,'First Natl(Thrnr)'!F52,'Franklin Protective'!F52,'Franklin American'!F52,'International Fin'!F52,'Kentucky Central'!F52,Midcontinent!F52,'National Affiliated'!F52,centennial!F52)</f>
        <v>91205.32373108625</v>
      </c>
    </row>
    <row r="53" spans="1:7" ht="12.75">
      <c r="A53" s="39" t="s">
        <v>70</v>
      </c>
      <c r="B53" s="6">
        <f>SUM('Family Guaranty'!B53,'Farmers&amp;Ranchers'!B53,'First Natl(Thrnr)'!B53,'Franklin Protective'!B53,'Franklin American'!B53,'International Fin'!B53,'Kentucky Central'!B53,Midcontinent!B53,'National Affiliated'!B53,centennial!B53)</f>
        <v>993065.1055232958</v>
      </c>
      <c r="C53" s="6">
        <f>SUM('Family Guaranty'!C53,'Farmers&amp;Ranchers'!C53,'First Natl(Thrnr)'!C53,'Franklin Protective'!C53,'Franklin American'!C53,'International Fin'!C53,'Kentucky Central'!C53,Midcontinent!C53,'National Affiliated'!C53,centennial!C53)</f>
        <v>3214611.8644733075</v>
      </c>
      <c r="D53" s="6">
        <f>SUM('Family Guaranty'!D53,'Farmers&amp;Ranchers'!D53,'First Natl(Thrnr)'!D53,'Franklin Protective'!D53,'Franklin American'!D53,'International Fin'!D53,'Kentucky Central'!D53,Midcontinent!D53,'National Affiliated'!D53,centennial!D53)</f>
        <v>236759.19191462547</v>
      </c>
      <c r="E53" s="6">
        <f>SUM('Family Guaranty'!E53,'Farmers&amp;Ranchers'!E53,'First Natl(Thrnr)'!E53,'Franklin Protective'!E53,'Franklin American'!E53,'International Fin'!E53,'Kentucky Central'!E53,Midcontinent!E53,'National Affiliated'!E53,centennial!E53)</f>
        <v>0</v>
      </c>
      <c r="F53" s="6">
        <f t="shared" si="0"/>
        <v>4444436.161911229</v>
      </c>
      <c r="G53" s="6">
        <f>SUM('Family Guaranty'!F53,'Farmers&amp;Ranchers'!F53,'First Natl(Thrnr)'!F53,'Franklin Protective'!F53,'Franklin American'!F53,'International Fin'!F53,'Kentucky Central'!F53,Midcontinent!F53,'National Affiliated'!F53,centennial!F53)</f>
        <v>4444436.161911229</v>
      </c>
    </row>
    <row r="54" spans="1:7" ht="12.75">
      <c r="A54" s="39" t="s">
        <v>71</v>
      </c>
      <c r="B54" s="6">
        <f>SUM('Family Guaranty'!B54,'Farmers&amp;Ranchers'!B54,'First Natl(Thrnr)'!B54,'Franklin Protective'!B54,'Franklin American'!B54,'International Fin'!B54,'Kentucky Central'!B54,Midcontinent!B54,'National Affiliated'!B54,centennial!B54)</f>
        <v>810302.6324586</v>
      </c>
      <c r="C54" s="6">
        <f>SUM('Family Guaranty'!C54,'Farmers&amp;Ranchers'!C54,'First Natl(Thrnr)'!C54,'Franklin Protective'!C54,'Franklin American'!C54,'International Fin'!C54,'Kentucky Central'!C54,Midcontinent!C54,'National Affiliated'!C54,centennial!C54)</f>
        <v>803973.3173556149</v>
      </c>
      <c r="D54" s="6">
        <f>SUM('Family Guaranty'!D54,'Farmers&amp;Ranchers'!D54,'First Natl(Thrnr)'!D54,'Franklin Protective'!D54,'Franklin American'!D54,'International Fin'!D54,'Kentucky Central'!D54,Midcontinent!D54,'National Affiliated'!D54,centennial!D54)</f>
        <v>306673.0423563991</v>
      </c>
      <c r="E54" s="6">
        <f>SUM('Family Guaranty'!E54,'Farmers&amp;Ranchers'!E54,'First Natl(Thrnr)'!E54,'Franklin Protective'!E54,'Franklin American'!E54,'International Fin'!E54,'Kentucky Central'!E54,Midcontinent!E54,'National Affiliated'!E54,centennial!E54)</f>
        <v>0</v>
      </c>
      <c r="F54" s="6">
        <f t="shared" si="0"/>
        <v>1920948.992170614</v>
      </c>
      <c r="G54" s="6">
        <f>SUM('Family Guaranty'!F54,'Farmers&amp;Ranchers'!F54,'First Natl(Thrnr)'!F54,'Franklin Protective'!F54,'Franklin American'!F54,'International Fin'!F54,'Kentucky Central'!F54,Midcontinent!F54,'National Affiliated'!F54,centennial!F54)</f>
        <v>1920948.992170614</v>
      </c>
    </row>
    <row r="55" spans="1:7" ht="12.75">
      <c r="A55" s="39" t="s">
        <v>72</v>
      </c>
      <c r="B55" s="6">
        <f>SUM('Family Guaranty'!B55,'Farmers&amp;Ranchers'!B55,'First Natl(Thrnr)'!B55,'Franklin Protective'!B55,'Franklin American'!B55,'International Fin'!B55,'Kentucky Central'!B55,Midcontinent!B55,'National Affiliated'!B55,centennial!B55)</f>
        <v>167713.59384599872</v>
      </c>
      <c r="C55" s="6">
        <f>SUM('Family Guaranty'!C55,'Farmers&amp;Ranchers'!C55,'First Natl(Thrnr)'!C55,'Franklin Protective'!C55,'Franklin American'!C55,'International Fin'!C55,'Kentucky Central'!C55,Midcontinent!C55,'National Affiliated'!C55,centennial!C55)</f>
        <v>148755.83222719256</v>
      </c>
      <c r="D55" s="6">
        <f>SUM('Family Guaranty'!D55,'Farmers&amp;Ranchers'!D55,'First Natl(Thrnr)'!D55,'Franklin Protective'!D55,'Franklin American'!D55,'International Fin'!D55,'Kentucky Central'!D55,Midcontinent!D55,'National Affiliated'!D55,centennial!D55)</f>
        <v>251813.89</v>
      </c>
      <c r="E55" s="6">
        <f>SUM('Family Guaranty'!E55,'Farmers&amp;Ranchers'!E55,'First Natl(Thrnr)'!E55,'Franklin Protective'!E55,'Franklin American'!E55,'International Fin'!E55,'Kentucky Central'!E55,Midcontinent!E55,'National Affiliated'!E55,centennial!E55)</f>
        <v>0</v>
      </c>
      <c r="F55" s="6">
        <f t="shared" si="0"/>
        <v>568283.3160731914</v>
      </c>
      <c r="G55" s="6">
        <f>SUM('Family Guaranty'!F55,'Farmers&amp;Ranchers'!F55,'First Natl(Thrnr)'!F55,'Franklin Protective'!F55,'Franklin American'!F55,'International Fin'!F55,'Kentucky Central'!F55,Midcontinent!F55,'National Affiliated'!F55,centennial!F55)</f>
        <v>568283.3160731912</v>
      </c>
    </row>
    <row r="56" spans="1:7" ht="12.75">
      <c r="A56" s="39" t="s">
        <v>73</v>
      </c>
      <c r="B56" s="6">
        <f>SUM('Family Guaranty'!B56,'Farmers&amp;Ranchers'!B56,'First Natl(Thrnr)'!B56,'Franklin Protective'!B56,'Franklin American'!B56,'International Fin'!B56,'Kentucky Central'!B56,Midcontinent!B56,'National Affiliated'!B56,centennial!B56)</f>
        <v>374074.894827785</v>
      </c>
      <c r="C56" s="6">
        <f>SUM('Family Guaranty'!C56,'Farmers&amp;Ranchers'!C56,'First Natl(Thrnr)'!C56,'Franklin Protective'!C56,'Franklin American'!C56,'International Fin'!C56,'Kentucky Central'!C56,Midcontinent!C56,'National Affiliated'!C56,centennial!C56)</f>
        <v>3193.8157107051593</v>
      </c>
      <c r="D56" s="6">
        <f>SUM('Family Guaranty'!D56,'Farmers&amp;Ranchers'!D56,'First Natl(Thrnr)'!D56,'Franklin Protective'!D56,'Franklin American'!D56,'International Fin'!D56,'Kentucky Central'!D56,Midcontinent!D56,'National Affiliated'!D56,centennial!D56)</f>
        <v>145822.45747246384</v>
      </c>
      <c r="E56" s="6">
        <f>SUM('Family Guaranty'!E56,'Farmers&amp;Ranchers'!E56,'First Natl(Thrnr)'!E56,'Franklin Protective'!E56,'Franklin American'!E56,'International Fin'!E56,'Kentucky Central'!E56,Midcontinent!E56,'National Affiliated'!E56,centennial!E56)</f>
        <v>0</v>
      </c>
      <c r="F56" s="6">
        <f t="shared" si="0"/>
        <v>523091.16801095405</v>
      </c>
      <c r="G56" s="6">
        <f>SUM('Family Guaranty'!F56,'Farmers&amp;Ranchers'!F56,'First Natl(Thrnr)'!F56,'Franklin Protective'!F56,'Franklin American'!F56,'International Fin'!F56,'Kentucky Central'!F56,Midcontinent!F56,'National Affiliated'!F56,centennial!F56)</f>
        <v>523091.16801095405</v>
      </c>
    </row>
    <row r="57" spans="1:7" ht="12.75">
      <c r="A57" s="39" t="s">
        <v>74</v>
      </c>
      <c r="B57" s="6">
        <f>SUM('Family Guaranty'!B57,'Farmers&amp;Ranchers'!B57,'First Natl(Thrnr)'!B57,'Franklin Protective'!B57,'Franklin American'!B57,'International Fin'!B57,'Kentucky Central'!B57,Midcontinent!B57,'National Affiliated'!B57,centennial!B57)</f>
        <v>36792.53345850856</v>
      </c>
      <c r="C57" s="6">
        <f>SUM('Family Guaranty'!C57,'Farmers&amp;Ranchers'!C57,'First Natl(Thrnr)'!C57,'Franklin Protective'!C57,'Franklin American'!C57,'International Fin'!C57,'Kentucky Central'!C57,Midcontinent!C57,'National Affiliated'!C57,centennial!C57)</f>
        <v>15294.945805267358</v>
      </c>
      <c r="D57" s="6">
        <f>SUM('Family Guaranty'!D57,'Farmers&amp;Ranchers'!D57,'First Natl(Thrnr)'!D57,'Franklin Protective'!D57,'Franklin American'!D57,'International Fin'!D57,'Kentucky Central'!D57,Midcontinent!D57,'National Affiliated'!D57,centennial!D57)</f>
        <v>4133.94</v>
      </c>
      <c r="E57" s="6">
        <f>SUM('Family Guaranty'!E57,'Farmers&amp;Ranchers'!E57,'First Natl(Thrnr)'!E57,'Franklin Protective'!E57,'Franklin American'!E57,'International Fin'!E57,'Kentucky Central'!E57,Midcontinent!E57,'National Affiliated'!E57,centennial!E57)</f>
        <v>0</v>
      </c>
      <c r="F57" s="6">
        <f t="shared" si="0"/>
        <v>56221.41926377592</v>
      </c>
      <c r="G57" s="6">
        <f>SUM('Family Guaranty'!F57,'Farmers&amp;Ranchers'!F57,'First Natl(Thrnr)'!F57,'Franklin Protective'!F57,'Franklin American'!F57,'International Fin'!F57,'Kentucky Central'!F57,Midcontinent!F57,'National Affiliated'!F57,centennial!F57)</f>
        <v>56221.41926377592</v>
      </c>
    </row>
    <row r="58" spans="1:7" ht="12.75">
      <c r="A58" s="39" t="s">
        <v>75</v>
      </c>
      <c r="B58" s="6">
        <f>SUM('Family Guaranty'!B58,'Farmers&amp;Ranchers'!B58,'First Natl(Thrnr)'!B58,'Franklin Protective'!B58,'Franklin American'!B58,'International Fin'!B58,'Kentucky Central'!B58,Midcontinent!B58,'National Affiliated'!B58,centennial!B58)</f>
        <v>0</v>
      </c>
      <c r="C58" s="6">
        <f>SUM('Family Guaranty'!C58,'Farmers&amp;Ranchers'!C58,'First Natl(Thrnr)'!C58,'Franklin Protective'!C58,'Franklin American'!C58,'International Fin'!C58,'Kentucky Central'!C58,Midcontinent!C58,'National Affiliated'!C58,centennial!C58)</f>
        <v>0</v>
      </c>
      <c r="D58" s="6">
        <f>SUM('Family Guaranty'!D58,'Farmers&amp;Ranchers'!D58,'First Natl(Thrnr)'!D58,'Franklin Protective'!D58,'Franklin American'!D58,'International Fin'!D58,'Kentucky Central'!D58,Midcontinent!D58,'National Affiliated'!D58,centennial!D58)</f>
        <v>7383.689999996796</v>
      </c>
      <c r="E58" s="6">
        <f>SUM('Family Guaranty'!E58,'Farmers&amp;Ranchers'!E58,'First Natl(Thrnr)'!E58,'Franklin Protective'!E58,'Franklin American'!E58,'International Fin'!E58,'Kentucky Central'!E58,Midcontinent!E58,'National Affiliated'!E58,centennial!E58)</f>
        <v>0</v>
      </c>
      <c r="F58" s="6">
        <f t="shared" si="0"/>
        <v>7383.689999996796</v>
      </c>
      <c r="G58" s="6">
        <f>SUM('Family Guaranty'!F58,'Farmers&amp;Ranchers'!F58,'First Natl(Thrnr)'!F58,'Franklin Protective'!F58,'Franklin American'!F58,'International Fin'!F58,'Kentucky Central'!F58,Midcontinent!F58,'National Affiliated'!F58,centennial!F58)</f>
        <v>7383.689999996796</v>
      </c>
    </row>
    <row r="59" spans="1:6" ht="12.75">
      <c r="A59" s="39"/>
      <c r="B59" s="6"/>
      <c r="C59" s="6"/>
      <c r="D59" s="6"/>
      <c r="E59" s="6"/>
      <c r="F59" s="6"/>
    </row>
    <row r="60" spans="1:7" ht="12.75">
      <c r="A60" s="39" t="s">
        <v>6</v>
      </c>
      <c r="B60" s="6">
        <f aca="true" t="shared" si="1" ref="B60:G60">SUM(B6:B58)</f>
        <v>71099954.39623187</v>
      </c>
      <c r="C60" s="6">
        <f t="shared" si="1"/>
        <v>74929400.6928691</v>
      </c>
      <c r="D60" s="6">
        <f t="shared" si="1"/>
        <v>32224729.15944352</v>
      </c>
      <c r="E60" s="6">
        <f t="shared" si="1"/>
        <v>0</v>
      </c>
      <c r="F60" s="6">
        <f t="shared" si="1"/>
        <v>178254084.2485444</v>
      </c>
      <c r="G60" s="7">
        <f t="shared" si="1"/>
        <v>178254084.2485444</v>
      </c>
    </row>
    <row r="62" spans="1:6" ht="12.75">
      <c r="A62" s="134" t="s">
        <v>247</v>
      </c>
      <c r="B62" s="134"/>
      <c r="C62" s="134"/>
      <c r="D62" s="134"/>
      <c r="E62" s="134"/>
      <c r="F62" s="134"/>
    </row>
    <row r="63" spans="1:6" ht="12.75">
      <c r="A63" s="7" t="s">
        <v>139</v>
      </c>
      <c r="F63" s="7" t="s">
        <v>0</v>
      </c>
    </row>
    <row r="64" spans="1:6" ht="12.75">
      <c r="A64" s="7" t="s">
        <v>0</v>
      </c>
      <c r="F64" s="7" t="s">
        <v>0</v>
      </c>
    </row>
    <row r="65" spans="1:7" ht="12.75">
      <c r="A65" s="7" t="s">
        <v>6</v>
      </c>
      <c r="B65" s="7">
        <f aca="true" t="shared" si="2" ref="B65:G65">SUM(B60:B64)</f>
        <v>71099954.39623187</v>
      </c>
      <c r="C65" s="7">
        <f t="shared" si="2"/>
        <v>74929400.6928691</v>
      </c>
      <c r="D65" s="7">
        <f t="shared" si="2"/>
        <v>32224729.15944352</v>
      </c>
      <c r="E65" s="7">
        <f t="shared" si="2"/>
        <v>0</v>
      </c>
      <c r="F65" s="7">
        <f t="shared" si="2"/>
        <v>178254084.2485444</v>
      </c>
      <c r="G65" s="7">
        <f t="shared" si="2"/>
        <v>178254084.2485444</v>
      </c>
    </row>
    <row r="67" ht="12.75">
      <c r="A67" s="7" t="s">
        <v>0</v>
      </c>
    </row>
    <row r="68" ht="12.75">
      <c r="A68" s="22" t="s">
        <v>0</v>
      </c>
    </row>
    <row r="69" spans="2:7" ht="12.75">
      <c r="B69" s="7">
        <f>summary!H36</f>
        <v>71099954.39623187</v>
      </c>
      <c r="C69" s="7">
        <f>summary!I36</f>
        <v>74929400.69286908</v>
      </c>
      <c r="D69" s="7">
        <f>summary!J36</f>
        <v>32224729.15944352</v>
      </c>
      <c r="E69" s="7">
        <f>summary!K36</f>
        <v>0</v>
      </c>
      <c r="F69" s="7">
        <f>summary!L36</f>
        <v>178254084.24854448</v>
      </c>
      <c r="G69" s="7" t="s">
        <v>0</v>
      </c>
    </row>
    <row r="70" spans="2:7" ht="12.75">
      <c r="B70" s="7">
        <f>+B65-B69</f>
        <v>0</v>
      </c>
      <c r="C70" s="7">
        <f>+C65-C69</f>
        <v>0</v>
      </c>
      <c r="D70" s="7">
        <f>+D65-D69</f>
        <v>0</v>
      </c>
      <c r="E70" s="7">
        <f>+E65-E69</f>
        <v>0</v>
      </c>
      <c r="F70" s="7">
        <f>+F65-F69</f>
        <v>0</v>
      </c>
      <c r="G70" s="7" t="s">
        <v>0</v>
      </c>
    </row>
  </sheetData>
  <mergeCells count="2">
    <mergeCell ref="A1:F1"/>
    <mergeCell ref="A62:F62"/>
  </mergeCells>
  <printOptions horizontalCentered="1" verticalCentered="1"/>
  <pageMargins left="0.5" right="0.5" top="0" bottom="0" header="0.5" footer="0.5"/>
  <pageSetup fitToHeight="1" fitToWidth="1" orientation="portrait" scale="70" r:id="rId1"/>
  <headerFooter alignWithMargins="0">
    <oddHeader>&amp;L&amp;"Geneva,Bold"&amp;D&amp;C&amp;"Geneva,Bold Italic"Closed in 2000 Insolvencies Summary By State&amp;R&amp;"Geneva,Bold"UNAUDITED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2.xml><?xml version="1.0" encoding="utf-8"?>
<worksheet xmlns="http://schemas.openxmlformats.org/spreadsheetml/2006/main" xmlns:r="http://schemas.openxmlformats.org/officeDocument/2006/relationships">
  <sheetPr>
    <pageSetUpPr fitToPage="1"/>
  </sheetPr>
  <dimension ref="A1:K71"/>
  <sheetViews>
    <sheetView zoomScale="75" zoomScaleNormal="75" workbookViewId="0" topLeftCell="A1">
      <selection activeCell="H49" sqref="H49"/>
    </sheetView>
  </sheetViews>
  <sheetFormatPr defaultColWidth="9.00390625" defaultRowHeight="12.75"/>
  <cols>
    <col min="1" max="1" width="26.375" style="7" bestFit="1" customWidth="1"/>
    <col min="2" max="3" width="13.375" style="7" bestFit="1" customWidth="1"/>
    <col min="4" max="4" width="12.125" style="7" bestFit="1" customWidth="1"/>
    <col min="5" max="5" width="14.50390625" style="7" bestFit="1" customWidth="1"/>
    <col min="6" max="7" width="15.00390625" style="7" customWidth="1"/>
    <col min="8" max="8" width="2.625" style="7" customWidth="1"/>
    <col min="9" max="9" width="38.125" style="7" customWidth="1"/>
    <col min="10" max="10" width="15.00390625" style="6" bestFit="1" customWidth="1"/>
    <col min="11" max="16384" width="10.625" style="7" customWidth="1"/>
  </cols>
  <sheetData>
    <row r="1" spans="1:6" ht="12.75">
      <c r="A1" s="133" t="s">
        <v>291</v>
      </c>
      <c r="B1" s="133"/>
      <c r="C1" s="133"/>
      <c r="D1" s="133"/>
      <c r="E1" s="133"/>
      <c r="F1" s="133"/>
    </row>
    <row r="2" ht="12.75">
      <c r="A2" s="4" t="s">
        <v>0</v>
      </c>
    </row>
    <row r="3" spans="2:5" ht="12.75">
      <c r="B3" s="21"/>
      <c r="C3" s="21" t="s">
        <v>1</v>
      </c>
      <c r="E3" s="21" t="s">
        <v>2</v>
      </c>
    </row>
    <row r="4" spans="1:7" ht="12.75">
      <c r="A4" s="7" t="s">
        <v>0</v>
      </c>
      <c r="B4" s="21" t="s">
        <v>3</v>
      </c>
      <c r="C4" s="21" t="s">
        <v>4</v>
      </c>
      <c r="D4" s="21" t="s">
        <v>5</v>
      </c>
      <c r="E4" s="21" t="s">
        <v>4</v>
      </c>
      <c r="F4" s="21" t="s">
        <v>6</v>
      </c>
      <c r="G4" s="21"/>
    </row>
    <row r="5" ht="12.75">
      <c r="A5" s="39"/>
    </row>
    <row r="6" spans="1:10" ht="12.75">
      <c r="A6" s="39" t="s">
        <v>7</v>
      </c>
      <c r="B6" s="6">
        <f>SUM('Alabama Life'!B6,'American Educators'!B6,'American Integrity'!B6,'AMS Life'!B6,'Andrew Jackson'!B6,'coastal states'!B6,'Confed Life &amp; Annty (CLIAC)'!B6,'Consolidated National'!B6,'Consumers United'!B6,'Corporate Life'!B6,'Diamond Benefits'!B6,'EBL Life'!B6,'George Washington'!B6,'Inter-American'!B6,'Investment Life of America'!B6,'Midwest Life'!B6,'Mutual Security'!B6,'Natl American'!B6,'National Heritage'!B6,'New Jersey Life'!B6,'Old Colony Life'!B6,'Summit National'!B6,supreme!B6,underwriters!B6,Unison!B6,'United Republic'!B6,'first natl'!B6,'Investors Equity'!B6)+SUM('amer life asr'!B6,'Amer Std Life Acc'!B6,fcl!B6,'Confed Life (CLIC)'!B6,'Mutual Benefit'!B6,Settlers!B6,Statesman!B6,Universe!B6,AmerWstrn!B6)</f>
        <v>5953636.9539930355</v>
      </c>
      <c r="C6" s="6">
        <f>SUM('Alabama Life'!C6,'American Educators'!C6,'American Integrity'!C6,'AMS Life'!C6,'Andrew Jackson'!C6,'coastal states'!C6,'Confed Life &amp; Annty (CLIAC)'!C6,'Consolidated National'!C6,'Consumers United'!C6,'Corporate Life'!C6,'Diamond Benefits'!C6,'EBL Life'!C6,'George Washington'!C6,'Inter-American'!C6,'Investment Life of America'!C6,'Midwest Life'!C6,'Mutual Security'!C6,'Natl American'!C6,'National Heritage'!C6,'New Jersey Life'!C6,'Old Colony Life'!C6,'Summit National'!C6,supreme!C6,underwriters!C6,Unison!C6,'United Republic'!C6,'first natl'!C6,'Investors Equity'!C6)+SUM('amer life asr'!C6,'Amer Std Life Acc'!C6,fcl!C6,'Confed Life (CLIC)'!C6,'Mutual Benefit'!C6,Settlers!C6,Statesman!C6,Universe!C6,AmerWstrn!C6)</f>
        <v>9055181.262029875</v>
      </c>
      <c r="D6" s="6">
        <f>SUM('Alabama Life'!D6,'American Educators'!D6,'American Integrity'!D6,'AMS Life'!D6,'Andrew Jackson'!D6,'coastal states'!D6,'Confed Life &amp; Annty (CLIAC)'!D6,'Consolidated National'!D6,'Consumers United'!D6,'Corporate Life'!D6,'Diamond Benefits'!D6,'EBL Life'!D6,'George Washington'!D6,'Inter-American'!D6,'Investment Life of America'!D6,'Midwest Life'!D6,'Mutual Security'!D6,'Natl American'!D6,'National Heritage'!D6,'New Jersey Life'!D6,'Old Colony Life'!D6,'Summit National'!D6,supreme!D6,underwriters!D6,Unison!D6,'United Republic'!D6,'first natl'!D6,'Investors Equity'!D6)+SUM('amer life asr'!D6,'Amer Std Life Acc'!D6,fcl!D6,'Confed Life (CLIC)'!D6,'Mutual Benefit'!D6,Settlers!D6,Statesman!D6,Universe!D6,AmerWstrn!D6)</f>
        <v>2899370.3566480423</v>
      </c>
      <c r="E6" s="6">
        <f>SUM('Alabama Life'!E6,'American Educators'!E6,'American Integrity'!E6,'AMS Life'!E6,'Andrew Jackson'!E6,'coastal states'!E6,'Confed Life &amp; Annty (CLIAC)'!E6,'Consolidated National'!E6,'Consumers United'!E6,'Corporate Life'!E6,'Diamond Benefits'!E6,'EBL Life'!E6,'George Washington'!E6,'Inter-American'!E6,'Investment Life of America'!E6,'Midwest Life'!E6,'Mutual Security'!E6,'Natl American'!E6,'National Heritage'!E6,'New Jersey Life'!E6,'Old Colony Life'!E6,'Summit National'!E6,supreme!E6,underwriters!E6,Unison!E6,'United Republic'!E6,'first natl'!E6,'Investors Equity'!E6)+SUM('amer life asr'!E6,'Amer Std Life Acc'!E6,fcl!E6,'Confed Life (CLIC)'!E6,'Mutual Benefit'!E6,Settlers!E6,Statesman!E6,Universe!E6,AmerWstrn!E6)</f>
        <v>0</v>
      </c>
      <c r="F6" s="6">
        <f>SUM(B6:E6)</f>
        <v>17908188.57267095</v>
      </c>
      <c r="G6" s="6">
        <f>SUM('Alabama Life'!F6,'American Educators'!F6,'American Integrity'!F6,'AMS Life'!F6,'Andrew Jackson'!F6,'coastal states'!F6,'Confed Life &amp; Annty (CLIAC)'!F6,'Consolidated National'!F6,'Consumers United'!F6,'Corporate Life'!F6,'Diamond Benefits'!F6,'EBL Life'!F6,'George Washington'!F6,'Inter-American'!F6,'Investment Life of America'!F6,'Midwest Life'!F6,'Mutual Security'!F6,'Natl American'!F6,'National Heritage'!F6,'New Jersey Life'!F6,'Old Colony Life'!F6,'Summit National'!F6,supreme!F6,underwriters!F6,Unison!F6,'United Republic'!F6,'first natl'!F6,'Investors Equity'!F6)+SUM('amer life asr'!F6,'Amer Std Life Acc'!F6,fcl!F6,'Confed Life (CLIC)'!F6,'Mutual Benefit'!F6,Settlers!F6,Statesman!F6,Universe!F6,AmerWstrn!F6)</f>
        <v>17908188.57267096</v>
      </c>
      <c r="I6" s="7" t="s">
        <v>153</v>
      </c>
      <c r="J6" s="6">
        <f>+summary!L40</f>
        <v>3308204.2666666666</v>
      </c>
    </row>
    <row r="7" spans="1:10" ht="12.75">
      <c r="A7" s="39" t="s">
        <v>9</v>
      </c>
      <c r="B7" s="6">
        <f>SUM('Alabama Life'!B7,'American Educators'!B7,'American Integrity'!B7,'AMS Life'!B7,'Andrew Jackson'!B7,'coastal states'!B7,'Confed Life &amp; Annty (CLIAC)'!B7,'Consolidated National'!B7,'Consumers United'!B7,'Corporate Life'!B7,'Diamond Benefits'!B7,'EBL Life'!B7,'George Washington'!B7,'Inter-American'!B7,'Investment Life of America'!B7,'Midwest Life'!B7,'Mutual Security'!B7,'Natl American'!B7,'National Heritage'!B7,'New Jersey Life'!B7,'Old Colony Life'!B7,'Summit National'!B7,supreme!B7,underwriters!B7,Unison!B7,'United Republic'!B7,'first natl'!B7,'Investors Equity'!B7)+SUM('amer life asr'!B7,'Amer Std Life Acc'!B7,fcl!B7,'Confed Life (CLIC)'!B7,'Mutual Benefit'!B7,Settlers!B7,Statesman!B7,Universe!B7,AmerWstrn!B7)</f>
        <v>85815.1670194144</v>
      </c>
      <c r="C7" s="6">
        <f>SUM('Alabama Life'!C7,'American Educators'!C7,'American Integrity'!C7,'AMS Life'!C7,'Andrew Jackson'!C7,'coastal states'!C7,'Confed Life &amp; Annty (CLIAC)'!C7,'Consolidated National'!C7,'Consumers United'!C7,'Corporate Life'!C7,'Diamond Benefits'!C7,'EBL Life'!C7,'George Washington'!C7,'Inter-American'!C7,'Investment Life of America'!C7,'Midwest Life'!C7,'Mutual Security'!C7,'Natl American'!C7,'National Heritage'!C7,'New Jersey Life'!C7,'Old Colony Life'!C7,'Summit National'!C7,supreme!C7,underwriters!C7,Unison!C7,'United Republic'!C7,'first natl'!C7,'Investors Equity'!C7)+SUM('amer life asr'!C7,'Amer Std Life Acc'!C7,fcl!C7,'Confed Life (CLIC)'!C7,'Mutual Benefit'!C7,Settlers!C7,Statesman!C7,Universe!C7,AmerWstrn!C7)</f>
        <v>83110.60639308172</v>
      </c>
      <c r="D7" s="6">
        <f>SUM('Alabama Life'!D7,'American Educators'!D7,'American Integrity'!D7,'AMS Life'!D7,'Andrew Jackson'!D7,'coastal states'!D7,'Confed Life &amp; Annty (CLIAC)'!D7,'Consolidated National'!D7,'Consumers United'!D7,'Corporate Life'!D7,'Diamond Benefits'!D7,'EBL Life'!D7,'George Washington'!D7,'Inter-American'!D7,'Investment Life of America'!D7,'Midwest Life'!D7,'Mutual Security'!D7,'Natl American'!D7,'National Heritage'!D7,'New Jersey Life'!D7,'Old Colony Life'!D7,'Summit National'!D7,supreme!D7,underwriters!D7,Unison!D7,'United Republic'!D7,'first natl'!D7,'Investors Equity'!D7)+SUM('amer life asr'!D7,'Amer Std Life Acc'!D7,fcl!D7,'Confed Life (CLIC)'!D7,'Mutual Benefit'!D7,Settlers!D7,Statesman!D7,Universe!D7,AmerWstrn!D7)</f>
        <v>45946.390346688306</v>
      </c>
      <c r="E7" s="6">
        <f>SUM('Alabama Life'!E7,'American Educators'!E7,'American Integrity'!E7,'AMS Life'!E7,'Andrew Jackson'!E7,'coastal states'!E7,'Confed Life &amp; Annty (CLIAC)'!E7,'Consolidated National'!E7,'Consumers United'!E7,'Corporate Life'!E7,'Diamond Benefits'!E7,'EBL Life'!E7,'George Washington'!E7,'Inter-American'!E7,'Investment Life of America'!E7,'Midwest Life'!E7,'Mutual Security'!E7,'Natl American'!E7,'National Heritage'!E7,'New Jersey Life'!E7,'Old Colony Life'!E7,'Summit National'!E7,supreme!E7,underwriters!E7,Unison!E7,'United Republic'!E7,'first natl'!E7,'Investors Equity'!E7)+SUM('amer life asr'!E7,'Amer Std Life Acc'!E7,fcl!E7,'Confed Life (CLIC)'!E7,'Mutual Benefit'!E7,Settlers!E7,Statesman!E7,Universe!E7,AmerWstrn!E7)</f>
        <v>-529.433693743239</v>
      </c>
      <c r="F7" s="6">
        <f aca="true" t="shared" si="0" ref="F7:F58">SUM(B7:E7)</f>
        <v>214342.73006544117</v>
      </c>
      <c r="G7" s="6">
        <f>SUM('Alabama Life'!F7,'American Educators'!F7,'American Integrity'!F7,'AMS Life'!F7,'Andrew Jackson'!F7,'coastal states'!F7,'Confed Life &amp; Annty (CLIAC)'!F7,'Consolidated National'!F7,'Consumers United'!F7,'Corporate Life'!F7,'Diamond Benefits'!F7,'EBL Life'!F7,'George Washington'!F7,'Inter-American'!F7,'Investment Life of America'!F7,'Midwest Life'!F7,'Mutual Security'!F7,'Natl American'!F7,'National Heritage'!F7,'New Jersey Life'!F7,'Old Colony Life'!F7,'Summit National'!F7,supreme!F7,underwriters!F7,Unison!F7,'United Republic'!F7,'first natl'!F7,'Investors Equity'!F7)+SUM('amer life asr'!F7,'Amer Std Life Acc'!F7,fcl!F7,'Confed Life (CLIC)'!F7,'Mutual Benefit'!F7,Settlers!F7,Statesman!F7,Universe!F7,AmerWstrn!F7)</f>
        <v>214342.7300654412</v>
      </c>
      <c r="I7" s="7" t="s">
        <v>154</v>
      </c>
      <c r="J7" s="6">
        <f>+summary!L41</f>
        <v>4795963.446666666</v>
      </c>
    </row>
    <row r="8" spans="1:10" ht="12.75">
      <c r="A8" s="39" t="s">
        <v>10</v>
      </c>
      <c r="B8" s="6">
        <f>SUM('Alabama Life'!B8,'American Educators'!B8,'American Integrity'!B8,'AMS Life'!B8,'Andrew Jackson'!B8,'coastal states'!B8,'Confed Life &amp; Annty (CLIAC)'!B8,'Consolidated National'!B8,'Consumers United'!B8,'Corporate Life'!B8,'Diamond Benefits'!B8,'EBL Life'!B8,'George Washington'!B8,'Inter-American'!B8,'Investment Life of America'!B8,'Midwest Life'!B8,'Mutual Security'!B8,'Natl American'!B8,'National Heritage'!B8,'New Jersey Life'!B8,'Old Colony Life'!B8,'Summit National'!B8,supreme!B8,underwriters!B8,Unison!B8,'United Republic'!B8,'first natl'!B8,'Investors Equity'!B8)+SUM('amer life asr'!B8,'Amer Std Life Acc'!B8,fcl!B8,'Confed Life (CLIC)'!B8,'Mutual Benefit'!B8,Settlers!B8,Statesman!B8,Universe!B8,AmerWstrn!B8)</f>
        <v>6435954.092951108</v>
      </c>
      <c r="C8" s="6">
        <f>SUM('Alabama Life'!C8,'American Educators'!C8,'American Integrity'!C8,'AMS Life'!C8,'Andrew Jackson'!C8,'coastal states'!C8,'Confed Life &amp; Annty (CLIAC)'!C8,'Consolidated National'!C8,'Consumers United'!C8,'Corporate Life'!C8,'Diamond Benefits'!C8,'EBL Life'!C8,'George Washington'!C8,'Inter-American'!C8,'Investment Life of America'!C8,'Midwest Life'!C8,'Mutual Security'!C8,'Natl American'!C8,'National Heritage'!C8,'New Jersey Life'!C8,'Old Colony Life'!C8,'Summit National'!C8,supreme!C8,underwriters!C8,Unison!C8,'United Republic'!C8,'first natl'!C8,'Investors Equity'!C8)+SUM('amer life asr'!C8,'Amer Std Life Acc'!C8,fcl!C8,'Confed Life (CLIC)'!C8,'Mutual Benefit'!C8,Settlers!C8,Statesman!C8,Universe!C8,AmerWstrn!C8)</f>
        <v>20022831.735492747</v>
      </c>
      <c r="D8" s="6">
        <f>SUM('Alabama Life'!D8,'American Educators'!D8,'American Integrity'!D8,'AMS Life'!D8,'Andrew Jackson'!D8,'coastal states'!D8,'Confed Life &amp; Annty (CLIAC)'!D8,'Consolidated National'!D8,'Consumers United'!D8,'Corporate Life'!D8,'Diamond Benefits'!D8,'EBL Life'!D8,'George Washington'!D8,'Inter-American'!D8,'Investment Life of America'!D8,'Midwest Life'!D8,'Mutual Security'!D8,'Natl American'!D8,'National Heritage'!D8,'New Jersey Life'!D8,'Old Colony Life'!D8,'Summit National'!D8,supreme!D8,underwriters!D8,Unison!D8,'United Republic'!D8,'first natl'!D8,'Investors Equity'!D8)+SUM('amer life asr'!D8,'Amer Std Life Acc'!D8,fcl!D8,'Confed Life (CLIC)'!D8,'Mutual Benefit'!D8,Settlers!D8,Statesman!D8,Universe!D8,AmerWstrn!D8)</f>
        <v>4549921.257306601</v>
      </c>
      <c r="E8" s="6">
        <f>SUM('Alabama Life'!E8,'American Educators'!E8,'American Integrity'!E8,'AMS Life'!E8,'Andrew Jackson'!E8,'coastal states'!E8,'Confed Life &amp; Annty (CLIAC)'!E8,'Consolidated National'!E8,'Consumers United'!E8,'Corporate Life'!E8,'Diamond Benefits'!E8,'EBL Life'!E8,'George Washington'!E8,'Inter-American'!E8,'Investment Life of America'!E8,'Midwest Life'!E8,'Mutual Security'!E8,'Natl American'!E8,'National Heritage'!E8,'New Jersey Life'!E8,'Old Colony Life'!E8,'Summit National'!E8,supreme!E8,underwriters!E8,Unison!E8,'United Republic'!E8,'first natl'!E8,'Investors Equity'!E8)+SUM('amer life asr'!E8,'Amer Std Life Acc'!E8,fcl!E8,'Confed Life (CLIC)'!E8,'Mutual Benefit'!E8,Settlers!E8,Statesman!E8,Universe!E8,AmerWstrn!E8)</f>
        <v>0</v>
      </c>
      <c r="F8" s="6">
        <f t="shared" si="0"/>
        <v>31008707.085750457</v>
      </c>
      <c r="G8" s="6">
        <f>SUM('Alabama Life'!F8,'American Educators'!F8,'American Integrity'!F8,'AMS Life'!F8,'Andrew Jackson'!F8,'coastal states'!F8,'Confed Life &amp; Annty (CLIAC)'!F8,'Consolidated National'!F8,'Consumers United'!F8,'Corporate Life'!F8,'Diamond Benefits'!F8,'EBL Life'!F8,'George Washington'!F8,'Inter-American'!F8,'Investment Life of America'!F8,'Midwest Life'!F8,'Mutual Security'!F8,'Natl American'!F8,'National Heritage'!F8,'New Jersey Life'!F8,'Old Colony Life'!F8,'Summit National'!F8,supreme!F8,underwriters!F8,Unison!F8,'United Republic'!F8,'first natl'!F8,'Investors Equity'!F8)+SUM('amer life asr'!F8,'Amer Std Life Acc'!F8,fcl!F8,'Confed Life (CLIC)'!F8,'Mutual Benefit'!F8,Settlers!F8,Statesman!F8,Universe!F8,AmerWstrn!F8)</f>
        <v>31008707.08575046</v>
      </c>
      <c r="I8" s="7" t="s">
        <v>155</v>
      </c>
      <c r="J8" s="6">
        <f>+summary!L42</f>
        <v>77915518.52</v>
      </c>
    </row>
    <row r="9" spans="1:10" ht="12.75">
      <c r="A9" s="39" t="s">
        <v>11</v>
      </c>
      <c r="B9" s="6">
        <f>SUM('Alabama Life'!B9,'American Educators'!B9,'American Integrity'!B9,'AMS Life'!B9,'Andrew Jackson'!B9,'coastal states'!B9,'Confed Life &amp; Annty (CLIAC)'!B9,'Consolidated National'!B9,'Consumers United'!B9,'Corporate Life'!B9,'Diamond Benefits'!B9,'EBL Life'!B9,'George Washington'!B9,'Inter-American'!B9,'Investment Life of America'!B9,'Midwest Life'!B9,'Mutual Security'!B9,'Natl American'!B9,'National Heritage'!B9,'New Jersey Life'!B9,'Old Colony Life'!B9,'Summit National'!B9,supreme!B9,underwriters!B9,Unison!B9,'United Republic'!B9,'first natl'!B9,'Investors Equity'!B9)+SUM('amer life asr'!B9,'Amer Std Life Acc'!B9,fcl!B9,'Confed Life (CLIC)'!B9,'Mutual Benefit'!B9,Settlers!B9,Statesman!B9,Universe!B9,AmerWstrn!B9)</f>
        <v>3745787.300294834</v>
      </c>
      <c r="C9" s="6">
        <f>SUM('Alabama Life'!C9,'American Educators'!C9,'American Integrity'!C9,'AMS Life'!C9,'Andrew Jackson'!C9,'coastal states'!C9,'Confed Life &amp; Annty (CLIAC)'!C9,'Consolidated National'!C9,'Consumers United'!C9,'Corporate Life'!C9,'Diamond Benefits'!C9,'EBL Life'!C9,'George Washington'!C9,'Inter-American'!C9,'Investment Life of America'!C9,'Midwest Life'!C9,'Mutual Security'!C9,'Natl American'!C9,'National Heritage'!C9,'New Jersey Life'!C9,'Old Colony Life'!C9,'Summit National'!C9,supreme!C9,underwriters!C9,Unison!C9,'United Republic'!C9,'first natl'!C9,'Investors Equity'!C9)+SUM('amer life asr'!C9,'Amer Std Life Acc'!C9,fcl!C9,'Confed Life (CLIC)'!C9,'Mutual Benefit'!C9,Settlers!C9,Statesman!C9,Universe!C9,AmerWstrn!C9)</f>
        <v>2002177.051627754</v>
      </c>
      <c r="D9" s="6">
        <f>SUM('Alabama Life'!D9,'American Educators'!D9,'American Integrity'!D9,'AMS Life'!D9,'Andrew Jackson'!D9,'coastal states'!D9,'Confed Life &amp; Annty (CLIAC)'!D9,'Consolidated National'!D9,'Consumers United'!D9,'Corporate Life'!D9,'Diamond Benefits'!D9,'EBL Life'!D9,'George Washington'!D9,'Inter-American'!D9,'Investment Life of America'!D9,'Midwest Life'!D9,'Mutual Security'!D9,'Natl American'!D9,'National Heritage'!D9,'New Jersey Life'!D9,'Old Colony Life'!D9,'Summit National'!D9,supreme!D9,underwriters!D9,Unison!D9,'United Republic'!D9,'first natl'!D9,'Investors Equity'!D9)+SUM('amer life asr'!D9,'Amer Std Life Acc'!D9,fcl!D9,'Confed Life (CLIC)'!D9,'Mutual Benefit'!D9,Settlers!D9,Statesman!D9,Universe!D9,AmerWstrn!D9)</f>
        <v>1927780.6678482904</v>
      </c>
      <c r="E9" s="6">
        <f>SUM('Alabama Life'!E9,'American Educators'!E9,'American Integrity'!E9,'AMS Life'!E9,'Andrew Jackson'!E9,'coastal states'!E9,'Confed Life &amp; Annty (CLIAC)'!E9,'Consolidated National'!E9,'Consumers United'!E9,'Corporate Life'!E9,'Diamond Benefits'!E9,'EBL Life'!E9,'George Washington'!E9,'Inter-American'!E9,'Investment Life of America'!E9,'Midwest Life'!E9,'Mutual Security'!E9,'Natl American'!E9,'National Heritage'!E9,'New Jersey Life'!E9,'Old Colony Life'!E9,'Summit National'!E9,supreme!E9,underwriters!E9,Unison!E9,'United Republic'!E9,'first natl'!E9,'Investors Equity'!E9)+SUM('amer life asr'!E9,'Amer Std Life Acc'!E9,fcl!E9,'Confed Life (CLIC)'!E9,'Mutual Benefit'!E9,Settlers!E9,Statesman!E9,Universe!E9,AmerWstrn!E9)</f>
        <v>-2.059443226683264</v>
      </c>
      <c r="F9" s="6">
        <f t="shared" si="0"/>
        <v>7675742.960327652</v>
      </c>
      <c r="G9" s="6">
        <f>SUM('Alabama Life'!F9,'American Educators'!F9,'American Integrity'!F9,'AMS Life'!F9,'Andrew Jackson'!F9,'coastal states'!F9,'Confed Life &amp; Annty (CLIAC)'!F9,'Consolidated National'!F9,'Consumers United'!F9,'Corporate Life'!F9,'Diamond Benefits'!F9,'EBL Life'!F9,'George Washington'!F9,'Inter-American'!F9,'Investment Life of America'!F9,'Midwest Life'!F9,'Mutual Security'!F9,'Natl American'!F9,'National Heritage'!F9,'New Jersey Life'!F9,'Old Colony Life'!F9,'Summit National'!F9,supreme!F9,underwriters!F9,Unison!F9,'United Republic'!F9,'first natl'!F9,'Investors Equity'!F9)+SUM('amer life asr'!F9,'Amer Std Life Acc'!F9,fcl!F9,'Confed Life (CLIC)'!F9,'Mutual Benefit'!F9,Settlers!F9,Statesman!F9,Universe!F9,AmerWstrn!F9)</f>
        <v>7675742.960327652</v>
      </c>
      <c r="I9" s="39" t="s">
        <v>195</v>
      </c>
      <c r="J9" s="6">
        <f>+summary!L43</f>
        <v>6490192.38</v>
      </c>
    </row>
    <row r="10" spans="1:10" ht="12.75">
      <c r="A10" s="39" t="s">
        <v>12</v>
      </c>
      <c r="B10" s="6">
        <f>SUM('Alabama Life'!B10,'American Educators'!B10,'American Integrity'!B10,'AMS Life'!B10,'Andrew Jackson'!B10,'coastal states'!B10,'Confed Life &amp; Annty (CLIAC)'!B10,'Consolidated National'!B10,'Consumers United'!B10,'Corporate Life'!B10,'Diamond Benefits'!B10,'EBL Life'!B10,'George Washington'!B10,'Inter-American'!B10,'Investment Life of America'!B10,'Midwest Life'!B10,'Mutual Security'!B10,'Natl American'!B10,'National Heritage'!B10,'New Jersey Life'!B10,'Old Colony Life'!B10,'Summit National'!B10,supreme!B10,underwriters!B10,Unison!B10,'United Republic'!B10,'first natl'!B10,'Investors Equity'!B10)+SUM('amer life asr'!B10,'Amer Std Life Acc'!B10,fcl!B10,'Confed Life (CLIC)'!B10,'Mutual Benefit'!B10,Settlers!B10,Statesman!B10,Universe!B10,AmerWstrn!B10)</f>
        <v>23780830.88875697</v>
      </c>
      <c r="C10" s="6">
        <f>SUM('Alabama Life'!C10,'American Educators'!C10,'American Integrity'!C10,'AMS Life'!C10,'Andrew Jackson'!C10,'coastal states'!C10,'Confed Life &amp; Annty (CLIAC)'!C10,'Consolidated National'!C10,'Consumers United'!C10,'Corporate Life'!C10,'Diamond Benefits'!C10,'EBL Life'!C10,'George Washington'!C10,'Inter-American'!C10,'Investment Life of America'!C10,'Midwest Life'!C10,'Mutual Security'!C10,'Natl American'!C10,'National Heritage'!C10,'New Jersey Life'!C10,'Old Colony Life'!C10,'Summit National'!C10,supreme!C10,underwriters!C10,Unison!C10,'United Republic'!C10,'first natl'!C10,'Investors Equity'!C10)+SUM('amer life asr'!C10,'Amer Std Life Acc'!C10,fcl!C10,'Confed Life (CLIC)'!C10,'Mutual Benefit'!C10,Settlers!C10,Statesman!C10,Universe!C10,AmerWstrn!C10)</f>
        <v>17231836.360473305</v>
      </c>
      <c r="D10" s="6">
        <f>SUM('Alabama Life'!D10,'American Educators'!D10,'American Integrity'!D10,'AMS Life'!D10,'Andrew Jackson'!D10,'coastal states'!D10,'Confed Life &amp; Annty (CLIAC)'!D10,'Consolidated National'!D10,'Consumers United'!D10,'Corporate Life'!D10,'Diamond Benefits'!D10,'EBL Life'!D10,'George Washington'!D10,'Inter-American'!D10,'Investment Life of America'!D10,'Midwest Life'!D10,'Mutual Security'!D10,'Natl American'!D10,'National Heritage'!D10,'New Jersey Life'!D10,'Old Colony Life'!D10,'Summit National'!D10,supreme!D10,underwriters!D10,Unison!D10,'United Republic'!D10,'first natl'!D10,'Investors Equity'!D10)+SUM('amer life asr'!D10,'Amer Std Life Acc'!D10,fcl!D10,'Confed Life (CLIC)'!D10,'Mutual Benefit'!D10,Settlers!D10,Statesman!D10,Universe!D10,AmerWstrn!D10)</f>
        <v>11977825.566472694</v>
      </c>
      <c r="E10" s="6">
        <f>SUM('Alabama Life'!E10,'American Educators'!E10,'American Integrity'!E10,'AMS Life'!E10,'Andrew Jackson'!E10,'coastal states'!E10,'Confed Life &amp; Annty (CLIAC)'!E10,'Consolidated National'!E10,'Consumers United'!E10,'Corporate Life'!E10,'Diamond Benefits'!E10,'EBL Life'!E10,'George Washington'!E10,'Inter-American'!E10,'Investment Life of America'!E10,'Midwest Life'!E10,'Mutual Security'!E10,'Natl American'!E10,'National Heritage'!E10,'New Jersey Life'!E10,'Old Colony Life'!E10,'Summit National'!E10,supreme!E10,underwriters!E10,Unison!E10,'United Republic'!E10,'first natl'!E10,'Investors Equity'!E10)+SUM('amer life asr'!E10,'Amer Std Life Acc'!E10,fcl!E10,'Confed Life (CLIC)'!E10,'Mutual Benefit'!E10,Settlers!E10,Statesman!E10,Universe!E10,AmerWstrn!E10)</f>
        <v>0</v>
      </c>
      <c r="F10" s="6">
        <f t="shared" si="0"/>
        <v>52990492.815702975</v>
      </c>
      <c r="G10" s="6">
        <f>SUM('Alabama Life'!F10,'American Educators'!F10,'American Integrity'!F10,'AMS Life'!F10,'Andrew Jackson'!F10,'coastal states'!F10,'Confed Life &amp; Annty (CLIAC)'!F10,'Consolidated National'!F10,'Consumers United'!F10,'Corporate Life'!F10,'Diamond Benefits'!F10,'EBL Life'!F10,'George Washington'!F10,'Inter-American'!F10,'Investment Life of America'!F10,'Midwest Life'!F10,'Mutual Security'!F10,'Natl American'!F10,'National Heritage'!F10,'New Jersey Life'!F10,'Old Colony Life'!F10,'Summit National'!F10,supreme!F10,underwriters!F10,Unison!F10,'United Republic'!F10,'first natl'!F10,'Investors Equity'!F10)+SUM('amer life asr'!F10,'Amer Std Life Acc'!F10,fcl!F10,'Confed Life (CLIC)'!F10,'Mutual Benefit'!F10,Settlers!F10,Statesman!F10,Universe!F10,AmerWstrn!F10)</f>
        <v>52990492.81570297</v>
      </c>
      <c r="I10" s="39" t="s">
        <v>95</v>
      </c>
      <c r="J10" s="6">
        <f>+summary!L44</f>
        <v>18641791.29</v>
      </c>
    </row>
    <row r="11" spans="1:11" ht="12.75">
      <c r="A11" s="39" t="s">
        <v>15</v>
      </c>
      <c r="B11" s="6">
        <f>SUM('Alabama Life'!B11,'American Educators'!B11,'American Integrity'!B11,'AMS Life'!B11,'Andrew Jackson'!B11,'coastal states'!B11,'Confed Life &amp; Annty (CLIAC)'!B11,'Consolidated National'!B11,'Consumers United'!B11,'Corporate Life'!B11,'Diamond Benefits'!B11,'EBL Life'!B11,'George Washington'!B11,'Inter-American'!B11,'Investment Life of America'!B11,'Midwest Life'!B11,'Mutual Security'!B11,'Natl American'!B11,'National Heritage'!B11,'New Jersey Life'!B11,'Old Colony Life'!B11,'Summit National'!B11,supreme!B11,underwriters!B11,Unison!B11,'United Republic'!B11,'first natl'!B11,'Investors Equity'!B11)+SUM('amer life asr'!B11,'Amer Std Life Acc'!B11,fcl!B11,'Confed Life (CLIC)'!B11,'Mutual Benefit'!B11,Settlers!B11,Statesman!B11,Universe!B11,AmerWstrn!B11)</f>
        <v>1730061.0236883976</v>
      </c>
      <c r="C11" s="6">
        <f>SUM('Alabama Life'!C11,'American Educators'!C11,'American Integrity'!C11,'AMS Life'!C11,'Andrew Jackson'!C11,'coastal states'!C11,'Confed Life &amp; Annty (CLIAC)'!C11,'Consolidated National'!C11,'Consumers United'!C11,'Corporate Life'!C11,'Diamond Benefits'!C11,'EBL Life'!C11,'George Washington'!C11,'Inter-American'!C11,'Investment Life of America'!C11,'Midwest Life'!C11,'Mutual Security'!C11,'Natl American'!C11,'National Heritage'!C11,'New Jersey Life'!C11,'Old Colony Life'!C11,'Summit National'!C11,supreme!C11,underwriters!C11,Unison!C11,'United Republic'!C11,'first natl'!C11,'Investors Equity'!C11)+SUM('amer life asr'!C11,'Amer Std Life Acc'!C11,fcl!C11,'Confed Life (CLIC)'!C11,'Mutual Benefit'!C11,Settlers!C11,Statesman!C11,Universe!C11,AmerWstrn!C11)</f>
        <v>9679690.5894466</v>
      </c>
      <c r="D11" s="6">
        <f>SUM('Alabama Life'!D11,'American Educators'!D11,'American Integrity'!D11,'AMS Life'!D11,'Andrew Jackson'!D11,'coastal states'!D11,'Confed Life &amp; Annty (CLIAC)'!D11,'Consolidated National'!D11,'Consumers United'!D11,'Corporate Life'!D11,'Diamond Benefits'!D11,'EBL Life'!D11,'George Washington'!D11,'Inter-American'!D11,'Investment Life of America'!D11,'Midwest Life'!D11,'Mutual Security'!D11,'Natl American'!D11,'National Heritage'!D11,'New Jersey Life'!D11,'Old Colony Life'!D11,'Summit National'!D11,supreme!D11,underwriters!D11,Unison!D11,'United Republic'!D11,'first natl'!D11,'Investors Equity'!D11)+SUM('amer life asr'!D11,'Amer Std Life Acc'!D11,fcl!D11,'Confed Life (CLIC)'!D11,'Mutual Benefit'!D11,Settlers!D11,Statesman!D11,Universe!D11,AmerWstrn!D11)</f>
        <v>4029787.870938097</v>
      </c>
      <c r="E11" s="6">
        <f>SUM('Alabama Life'!E11,'American Educators'!E11,'American Integrity'!E11,'AMS Life'!E11,'Andrew Jackson'!E11,'coastal states'!E11,'Confed Life &amp; Annty (CLIAC)'!E11,'Consolidated National'!E11,'Consumers United'!E11,'Corporate Life'!E11,'Diamond Benefits'!E11,'EBL Life'!E11,'George Washington'!E11,'Inter-American'!E11,'Investment Life of America'!E11,'Midwest Life'!E11,'Mutual Security'!E11,'Natl American'!E11,'National Heritage'!E11,'New Jersey Life'!E11,'Old Colony Life'!E11,'Summit National'!E11,supreme!E11,underwriters!E11,Unison!E11,'United Republic'!E11,'first natl'!E11,'Investors Equity'!E11)+SUM('amer life asr'!E11,'Amer Std Life Acc'!E11,fcl!E11,'Confed Life (CLIC)'!E11,'Mutual Benefit'!E11,Settlers!E11,Statesman!E11,Universe!E11,AmerWstrn!E11)</f>
        <v>0</v>
      </c>
      <c r="F11" s="6">
        <f t="shared" si="0"/>
        <v>15439539.484073095</v>
      </c>
      <c r="G11" s="6">
        <f>SUM('Alabama Life'!F11,'American Educators'!F11,'American Integrity'!F11,'AMS Life'!F11,'Andrew Jackson'!F11,'coastal states'!F11,'Confed Life &amp; Annty (CLIAC)'!F11,'Consolidated National'!F11,'Consumers United'!F11,'Corporate Life'!F11,'Diamond Benefits'!F11,'EBL Life'!F11,'George Washington'!F11,'Inter-American'!F11,'Investment Life of America'!F11,'Midwest Life'!F11,'Mutual Security'!F11,'Natl American'!F11,'National Heritage'!F11,'New Jersey Life'!F11,'Old Colony Life'!F11,'Summit National'!F11,supreme!F11,underwriters!F11,Unison!F11,'United Republic'!F11,'first natl'!F11,'Investors Equity'!F11)+SUM('amer life asr'!F11,'Amer Std Life Acc'!F11,fcl!F11,'Confed Life (CLIC)'!F11,'Mutual Benefit'!F11,Settlers!F11,Statesman!F11,Universe!F11,AmerWstrn!F11)</f>
        <v>15439539.484073095</v>
      </c>
      <c r="I11" s="7" t="s">
        <v>223</v>
      </c>
      <c r="J11" s="8">
        <f>+summary!L45</f>
        <v>4241047.96</v>
      </c>
      <c r="K11" s="39" t="s">
        <v>0</v>
      </c>
    </row>
    <row r="12" spans="1:10" ht="12.75">
      <c r="A12" s="39" t="s">
        <v>16</v>
      </c>
      <c r="B12" s="6">
        <f>SUM('Alabama Life'!B12,'American Educators'!B12,'American Integrity'!B12,'AMS Life'!B12,'Andrew Jackson'!B12,'coastal states'!B12,'Confed Life &amp; Annty (CLIAC)'!B12,'Consolidated National'!B12,'Consumers United'!B12,'Corporate Life'!B12,'Diamond Benefits'!B12,'EBL Life'!B12,'George Washington'!B12,'Inter-American'!B12,'Investment Life of America'!B12,'Midwest Life'!B12,'Mutual Security'!B12,'Natl American'!B12,'National Heritage'!B12,'New Jersey Life'!B12,'Old Colony Life'!B12,'Summit National'!B12,supreme!B12,underwriters!B12,Unison!B12,'United Republic'!B12,'first natl'!B12,'Investors Equity'!B12)+SUM('amer life asr'!B12,'Amer Std Life Acc'!B12,fcl!B12,'Confed Life (CLIC)'!B12,'Mutual Benefit'!B12,Settlers!B12,Statesman!B12,Universe!B12,AmerWstrn!B12)</f>
        <v>-14346.693789446268</v>
      </c>
      <c r="C12" s="6">
        <f>SUM('Alabama Life'!C12,'American Educators'!C12,'American Integrity'!C12,'AMS Life'!C12,'Andrew Jackson'!C12,'coastal states'!C12,'Confed Life &amp; Annty (CLIAC)'!C12,'Consolidated National'!C12,'Consumers United'!C12,'Corporate Life'!C12,'Diamond Benefits'!C12,'EBL Life'!C12,'George Washington'!C12,'Inter-American'!C12,'Investment Life of America'!C12,'Midwest Life'!C12,'Mutual Security'!C12,'Natl American'!C12,'National Heritage'!C12,'New Jersey Life'!C12,'Old Colony Life'!C12,'Summit National'!C12,supreme!C12,underwriters!C12,Unison!C12,'United Republic'!C12,'first natl'!C12,'Investors Equity'!C12)+SUM('amer life asr'!C12,'Amer Std Life Acc'!C12,fcl!C12,'Confed Life (CLIC)'!C12,'Mutual Benefit'!C12,Settlers!C12,Statesman!C12,Universe!C12,AmerWstrn!C12)</f>
        <v>-43073.86575054177</v>
      </c>
      <c r="D12" s="6">
        <f>SUM('Alabama Life'!D12,'American Educators'!D12,'American Integrity'!D12,'AMS Life'!D12,'Andrew Jackson'!D12,'coastal states'!D12,'Confed Life &amp; Annty (CLIAC)'!D12,'Consolidated National'!D12,'Consumers United'!D12,'Corporate Life'!D12,'Diamond Benefits'!D12,'EBL Life'!D12,'George Washington'!D12,'Inter-American'!D12,'Investment Life of America'!D12,'Midwest Life'!D12,'Mutual Security'!D12,'Natl American'!D12,'National Heritage'!D12,'New Jersey Life'!D12,'Old Colony Life'!D12,'Summit National'!D12,supreme!D12,underwriters!D12,Unison!D12,'United Republic'!D12,'first natl'!D12,'Investors Equity'!D12)+SUM('amer life asr'!D12,'Amer Std Life Acc'!D12,fcl!D12,'Confed Life (CLIC)'!D12,'Mutual Benefit'!D12,Settlers!D12,Statesman!D12,Universe!D12,AmerWstrn!D12)</f>
        <v>-0.009864564985036852</v>
      </c>
      <c r="E12" s="6">
        <f>SUM('Alabama Life'!E12,'American Educators'!E12,'American Integrity'!E12,'AMS Life'!E12,'Andrew Jackson'!E12,'coastal states'!E12,'Confed Life &amp; Annty (CLIAC)'!E12,'Consolidated National'!E12,'Consumers United'!E12,'Corporate Life'!E12,'Diamond Benefits'!E12,'EBL Life'!E12,'George Washington'!E12,'Inter-American'!E12,'Investment Life of America'!E12,'Midwest Life'!E12,'Mutual Security'!E12,'Natl American'!E12,'National Heritage'!E12,'New Jersey Life'!E12,'Old Colony Life'!E12,'Summit National'!E12,supreme!E12,underwriters!E12,Unison!E12,'United Republic'!E12,'first natl'!E12,'Investors Equity'!E12)+SUM('amer life asr'!E12,'Amer Std Life Acc'!E12,fcl!E12,'Confed Life (CLIC)'!E12,'Mutual Benefit'!E12,Settlers!E12,Statesman!E12,Universe!E12,AmerWstrn!E12)</f>
        <v>-1274.6615052431407</v>
      </c>
      <c r="F12" s="6">
        <f t="shared" si="0"/>
        <v>-58695.23090979617</v>
      </c>
      <c r="G12" s="6">
        <f>SUM('Alabama Life'!F12,'American Educators'!F12,'American Integrity'!F12,'AMS Life'!F12,'Andrew Jackson'!F12,'coastal states'!F12,'Confed Life &amp; Annty (CLIAC)'!F12,'Consolidated National'!F12,'Consumers United'!F12,'Corporate Life'!F12,'Diamond Benefits'!F12,'EBL Life'!F12,'George Washington'!F12,'Inter-American'!F12,'Investment Life of America'!F12,'Midwest Life'!F12,'Mutual Security'!F12,'Natl American'!F12,'National Heritage'!F12,'New Jersey Life'!F12,'Old Colony Life'!F12,'Summit National'!F12,supreme!F12,underwriters!F12,Unison!F12,'United Republic'!F12,'first natl'!F12,'Investors Equity'!F12)+SUM('amer life asr'!F12,'Amer Std Life Acc'!F12,fcl!F12,'Confed Life (CLIC)'!F12,'Mutual Benefit'!F12,Settlers!F12,Statesman!F12,Universe!F12,AmerWstrn!F12)</f>
        <v>-58695.23090979617</v>
      </c>
      <c r="I12" s="7" t="s">
        <v>156</v>
      </c>
      <c r="J12" s="6">
        <f>+summary!L46</f>
        <v>49002716.64999998</v>
      </c>
    </row>
    <row r="13" spans="1:10" ht="12.75">
      <c r="A13" s="39" t="s">
        <v>18</v>
      </c>
      <c r="B13" s="6">
        <f>SUM('Alabama Life'!B13,'American Educators'!B13,'American Integrity'!B13,'AMS Life'!B13,'Andrew Jackson'!B13,'coastal states'!B13,'Confed Life &amp; Annty (CLIAC)'!B13,'Consolidated National'!B13,'Consumers United'!B13,'Corporate Life'!B13,'Diamond Benefits'!B13,'EBL Life'!B13,'George Washington'!B13,'Inter-American'!B13,'Investment Life of America'!B13,'Midwest Life'!B13,'Mutual Security'!B13,'Natl American'!B13,'National Heritage'!B13,'New Jersey Life'!B13,'Old Colony Life'!B13,'Summit National'!B13,supreme!B13,underwriters!B13,Unison!B13,'United Republic'!B13,'first natl'!B13,'Investors Equity'!B13)+SUM('amer life asr'!B13,'Amer Std Life Acc'!B13,fcl!B13,'Confed Life (CLIC)'!B13,'Mutual Benefit'!B13,Settlers!B13,Statesman!B13,Universe!B13,AmerWstrn!B13)</f>
        <v>1143598.6976947607</v>
      </c>
      <c r="C13" s="6">
        <f>SUM('Alabama Life'!C13,'American Educators'!C13,'American Integrity'!C13,'AMS Life'!C13,'Andrew Jackson'!C13,'coastal states'!C13,'Confed Life &amp; Annty (CLIAC)'!C13,'Consolidated National'!C13,'Consumers United'!C13,'Corporate Life'!C13,'Diamond Benefits'!C13,'EBL Life'!C13,'George Washington'!C13,'Inter-American'!C13,'Investment Life of America'!C13,'Midwest Life'!C13,'Mutual Security'!C13,'Natl American'!C13,'National Heritage'!C13,'New Jersey Life'!C13,'Old Colony Life'!C13,'Summit National'!C13,supreme!C13,underwriters!C13,Unison!C13,'United Republic'!C13,'first natl'!C13,'Investors Equity'!C13)+SUM('amer life asr'!C13,'Amer Std Life Acc'!C13,fcl!C13,'Confed Life (CLIC)'!C13,'Mutual Benefit'!C13,Settlers!C13,Statesman!C13,Universe!C13,AmerWstrn!C13)</f>
        <v>16395370.387393152</v>
      </c>
      <c r="D13" s="6">
        <f>SUM('Alabama Life'!D13,'American Educators'!D13,'American Integrity'!D13,'AMS Life'!D13,'Andrew Jackson'!D13,'coastal states'!D13,'Confed Life &amp; Annty (CLIAC)'!D13,'Consolidated National'!D13,'Consumers United'!D13,'Corporate Life'!D13,'Diamond Benefits'!D13,'EBL Life'!D13,'George Washington'!D13,'Inter-American'!D13,'Investment Life of America'!D13,'Midwest Life'!D13,'Mutual Security'!D13,'Natl American'!D13,'National Heritage'!D13,'New Jersey Life'!D13,'Old Colony Life'!D13,'Summit National'!D13,supreme!D13,underwriters!D13,Unison!D13,'United Republic'!D13,'first natl'!D13,'Investors Equity'!D13)+SUM('amer life asr'!D13,'Amer Std Life Acc'!D13,fcl!D13,'Confed Life (CLIC)'!D13,'Mutual Benefit'!D13,Settlers!D13,Statesman!D13,Universe!D13,AmerWstrn!D13)</f>
        <v>1778511.2269008628</v>
      </c>
      <c r="E13" s="6">
        <f>SUM('Alabama Life'!E13,'American Educators'!E13,'American Integrity'!E13,'AMS Life'!E13,'Andrew Jackson'!E13,'coastal states'!E13,'Confed Life &amp; Annty (CLIAC)'!E13,'Consolidated National'!E13,'Consumers United'!E13,'Corporate Life'!E13,'Diamond Benefits'!E13,'EBL Life'!E13,'George Washington'!E13,'Inter-American'!E13,'Investment Life of America'!E13,'Midwest Life'!E13,'Mutual Security'!E13,'Natl American'!E13,'National Heritage'!E13,'New Jersey Life'!E13,'Old Colony Life'!E13,'Summit National'!E13,supreme!E13,underwriters!E13,Unison!E13,'United Republic'!E13,'first natl'!E13,'Investors Equity'!E13)+SUM('amer life asr'!E13,'Amer Std Life Acc'!E13,fcl!E13,'Confed Life (CLIC)'!E13,'Mutual Benefit'!E13,Settlers!E13,Statesman!E13,Universe!E13,AmerWstrn!E13)</f>
        <v>289556.28859497624</v>
      </c>
      <c r="F13" s="6">
        <f t="shared" si="0"/>
        <v>19607036.600583754</v>
      </c>
      <c r="G13" s="6">
        <f>SUM('Alabama Life'!F13,'American Educators'!F13,'American Integrity'!F13,'AMS Life'!F13,'Andrew Jackson'!F13,'coastal states'!F13,'Confed Life &amp; Annty (CLIAC)'!F13,'Consolidated National'!F13,'Consumers United'!F13,'Corporate Life'!F13,'Diamond Benefits'!F13,'EBL Life'!F13,'George Washington'!F13,'Inter-American'!F13,'Investment Life of America'!F13,'Midwest Life'!F13,'Mutual Security'!F13,'Natl American'!F13,'National Heritage'!F13,'New Jersey Life'!F13,'Old Colony Life'!F13,'Summit National'!F13,supreme!F13,underwriters!F13,Unison!F13,'United Republic'!F13,'first natl'!F13,'Investors Equity'!F13)+SUM('amer life asr'!F13,'Amer Std Life Acc'!F13,fcl!F13,'Confed Life (CLIC)'!F13,'Mutual Benefit'!F13,Settlers!F13,Statesman!F13,Universe!F13,AmerWstrn!F13)</f>
        <v>19607036.60058375</v>
      </c>
      <c r="I13" s="7" t="s">
        <v>157</v>
      </c>
      <c r="J13" s="6">
        <f>+summary!L47</f>
        <v>40642348.33422797</v>
      </c>
    </row>
    <row r="14" spans="1:10" ht="12.75">
      <c r="A14" s="39" t="s">
        <v>20</v>
      </c>
      <c r="B14" s="6">
        <f>SUM('Alabama Life'!B14,'American Educators'!B14,'American Integrity'!B14,'AMS Life'!B14,'Andrew Jackson'!B14,'coastal states'!B14,'Confed Life &amp; Annty (CLIAC)'!B14,'Consolidated National'!B14,'Consumers United'!B14,'Corporate Life'!B14,'Diamond Benefits'!B14,'EBL Life'!B14,'George Washington'!B14,'Inter-American'!B14,'Investment Life of America'!B14,'Midwest Life'!B14,'Mutual Security'!B14,'Natl American'!B14,'National Heritage'!B14,'New Jersey Life'!B14,'Old Colony Life'!B14,'Summit National'!B14,supreme!B14,underwriters!B14,Unison!B14,'United Republic'!B14,'first natl'!B14,'Investors Equity'!B14)+SUM('amer life asr'!B14,'Amer Std Life Acc'!B14,fcl!B14,'Confed Life (CLIC)'!B14,'Mutual Benefit'!B14,Settlers!B14,Statesman!B14,Universe!B14,AmerWstrn!B14)</f>
        <v>82760.1049631999</v>
      </c>
      <c r="C14" s="6">
        <f>SUM('Alabama Life'!C14,'American Educators'!C14,'American Integrity'!C14,'AMS Life'!C14,'Andrew Jackson'!C14,'coastal states'!C14,'Confed Life &amp; Annty (CLIAC)'!C14,'Consolidated National'!C14,'Consumers United'!C14,'Corporate Life'!C14,'Diamond Benefits'!C14,'EBL Life'!C14,'George Washington'!C14,'Inter-American'!C14,'Investment Life of America'!C14,'Midwest Life'!C14,'Mutual Security'!C14,'Natl American'!C14,'National Heritage'!C14,'New Jersey Life'!C14,'Old Colony Life'!C14,'Summit National'!C14,supreme!C14,underwriters!C14,Unison!C14,'United Republic'!C14,'first natl'!C14,'Investors Equity'!C14)+SUM('amer life asr'!C14,'Amer Std Life Acc'!C14,fcl!C14,'Confed Life (CLIC)'!C14,'Mutual Benefit'!C14,Settlers!C14,Statesman!C14,Universe!C14,AmerWstrn!C14)</f>
        <v>82624.83946715688</v>
      </c>
      <c r="D14" s="6">
        <f>SUM('Alabama Life'!D14,'American Educators'!D14,'American Integrity'!D14,'AMS Life'!D14,'Andrew Jackson'!D14,'coastal states'!D14,'Confed Life &amp; Annty (CLIAC)'!D14,'Consolidated National'!D14,'Consumers United'!D14,'Corporate Life'!D14,'Diamond Benefits'!D14,'EBL Life'!D14,'George Washington'!D14,'Inter-American'!D14,'Investment Life of America'!D14,'Midwest Life'!D14,'Mutual Security'!D14,'Natl American'!D14,'National Heritage'!D14,'New Jersey Life'!D14,'Old Colony Life'!D14,'Summit National'!D14,supreme!D14,underwriters!D14,Unison!D14,'United Republic'!D14,'first natl'!D14,'Investors Equity'!D14)+SUM('amer life asr'!D14,'Amer Std Life Acc'!D14,fcl!D14,'Confed Life (CLIC)'!D14,'Mutual Benefit'!D14,Settlers!D14,Statesman!D14,Universe!D14,AmerWstrn!D14)</f>
        <v>5276.990592012841</v>
      </c>
      <c r="E14" s="6">
        <f>SUM('Alabama Life'!E14,'American Educators'!E14,'American Integrity'!E14,'AMS Life'!E14,'Andrew Jackson'!E14,'coastal states'!E14,'Confed Life &amp; Annty (CLIAC)'!E14,'Consolidated National'!E14,'Consumers United'!E14,'Corporate Life'!E14,'Diamond Benefits'!E14,'EBL Life'!E14,'George Washington'!E14,'Inter-American'!E14,'Investment Life of America'!E14,'Midwest Life'!E14,'Mutual Security'!E14,'Natl American'!E14,'National Heritage'!E14,'New Jersey Life'!E14,'Old Colony Life'!E14,'Summit National'!E14,supreme!E14,underwriters!E14,Unison!E14,'United Republic'!E14,'first natl'!E14,'Investors Equity'!E14)+SUM('amer life asr'!E14,'Amer Std Life Acc'!E14,fcl!E14,'Confed Life (CLIC)'!E14,'Mutual Benefit'!E14,Settlers!E14,Statesman!E14,Universe!E14,AmerWstrn!E14)</f>
        <v>0</v>
      </c>
      <c r="F14" s="6">
        <f t="shared" si="0"/>
        <v>170661.93502236964</v>
      </c>
      <c r="G14" s="6">
        <f>SUM('Alabama Life'!F14,'American Educators'!F14,'American Integrity'!F14,'AMS Life'!F14,'Andrew Jackson'!F14,'coastal states'!F14,'Confed Life &amp; Annty (CLIAC)'!F14,'Consolidated National'!F14,'Consumers United'!F14,'Corporate Life'!F14,'Diamond Benefits'!F14,'EBL Life'!F14,'George Washington'!F14,'Inter-American'!F14,'Investment Life of America'!F14,'Midwest Life'!F14,'Mutual Security'!F14,'Natl American'!F14,'National Heritage'!F14,'New Jersey Life'!F14,'Old Colony Life'!F14,'Summit National'!F14,supreme!F14,underwriters!F14,Unison!F14,'United Republic'!F14,'first natl'!F14,'Investors Equity'!F14)+SUM('amer life asr'!F14,'Amer Std Life Acc'!F14,fcl!F14,'Confed Life (CLIC)'!F14,'Mutual Benefit'!F14,Settlers!F14,Statesman!F14,Universe!F14,AmerWstrn!F14)</f>
        <v>170661.93502236964</v>
      </c>
      <c r="I14" s="7" t="s">
        <v>149</v>
      </c>
      <c r="J14" s="6">
        <f>+summary!L48</f>
        <v>19524881.49</v>
      </c>
    </row>
    <row r="15" spans="1:10" ht="12.75">
      <c r="A15" s="39" t="s">
        <v>22</v>
      </c>
      <c r="B15" s="6">
        <f>SUM('Alabama Life'!B15,'American Educators'!B15,'American Integrity'!B15,'AMS Life'!B15,'Andrew Jackson'!B15,'coastal states'!B15,'Confed Life &amp; Annty (CLIAC)'!B15,'Consolidated National'!B15,'Consumers United'!B15,'Corporate Life'!B15,'Diamond Benefits'!B15,'EBL Life'!B15,'George Washington'!B15,'Inter-American'!B15,'Investment Life of America'!B15,'Midwest Life'!B15,'Mutual Security'!B15,'Natl American'!B15,'National Heritage'!B15,'New Jersey Life'!B15,'Old Colony Life'!B15,'Summit National'!B15,supreme!B15,underwriters!B15,Unison!B15,'United Republic'!B15,'first natl'!B15,'Investors Equity'!B15)+SUM('amer life asr'!B15,'Amer Std Life Acc'!B15,fcl!B15,'Confed Life (CLIC)'!B15,'Mutual Benefit'!B15,Settlers!B15,Statesman!B15,Universe!B15,AmerWstrn!B15)</f>
        <v>16355362.821872579</v>
      </c>
      <c r="C15" s="6">
        <f>SUM('Alabama Life'!C15,'American Educators'!C15,'American Integrity'!C15,'AMS Life'!C15,'Andrew Jackson'!C15,'coastal states'!C15,'Confed Life &amp; Annty (CLIAC)'!C15,'Consolidated National'!C15,'Consumers United'!C15,'Corporate Life'!C15,'Diamond Benefits'!C15,'EBL Life'!C15,'George Washington'!C15,'Inter-American'!C15,'Investment Life of America'!C15,'Midwest Life'!C15,'Mutual Security'!C15,'Natl American'!C15,'National Heritage'!C15,'New Jersey Life'!C15,'Old Colony Life'!C15,'Summit National'!C15,supreme!C15,underwriters!C15,Unison!C15,'United Republic'!C15,'first natl'!C15,'Investors Equity'!C15)+SUM('amer life asr'!C15,'Amer Std Life Acc'!C15,fcl!C15,'Confed Life (CLIC)'!C15,'Mutual Benefit'!C15,Settlers!C15,Statesman!C15,Universe!C15,AmerWstrn!C15)</f>
        <v>111426733.28660163</v>
      </c>
      <c r="D15" s="6">
        <f>SUM('Alabama Life'!D15,'American Educators'!D15,'American Integrity'!D15,'AMS Life'!D15,'Andrew Jackson'!D15,'coastal states'!D15,'Confed Life &amp; Annty (CLIAC)'!D15,'Consolidated National'!D15,'Consumers United'!D15,'Corporate Life'!D15,'Diamond Benefits'!D15,'EBL Life'!D15,'George Washington'!D15,'Inter-American'!D15,'Investment Life of America'!D15,'Midwest Life'!D15,'Mutual Security'!D15,'Natl American'!D15,'National Heritage'!D15,'New Jersey Life'!D15,'Old Colony Life'!D15,'Summit National'!D15,supreme!D15,underwriters!D15,Unison!D15,'United Republic'!D15,'first natl'!D15,'Investors Equity'!D15)+SUM('amer life asr'!D15,'Amer Std Life Acc'!D15,fcl!D15,'Confed Life (CLIC)'!D15,'Mutual Benefit'!D15,Settlers!D15,Statesman!D15,Universe!D15,AmerWstrn!D15)</f>
        <v>14079546.421694364</v>
      </c>
      <c r="E15" s="6">
        <f>SUM('Alabama Life'!E15,'American Educators'!E15,'American Integrity'!E15,'AMS Life'!E15,'Andrew Jackson'!E15,'coastal states'!E15,'Confed Life &amp; Annty (CLIAC)'!E15,'Consolidated National'!E15,'Consumers United'!E15,'Corporate Life'!E15,'Diamond Benefits'!E15,'EBL Life'!E15,'George Washington'!E15,'Inter-American'!E15,'Investment Life of America'!E15,'Midwest Life'!E15,'Mutual Security'!E15,'Natl American'!E15,'National Heritage'!E15,'New Jersey Life'!E15,'Old Colony Life'!E15,'Summit National'!E15,supreme!E15,underwriters!E15,Unison!E15,'United Republic'!E15,'first natl'!E15,'Investors Equity'!E15)+SUM('amer life asr'!E15,'Amer Std Life Acc'!E15,fcl!E15,'Confed Life (CLIC)'!E15,'Mutual Benefit'!E15,Settlers!E15,Statesman!E15,Universe!E15,AmerWstrn!E15)</f>
        <v>14932.919334792517</v>
      </c>
      <c r="F15" s="6">
        <f t="shared" si="0"/>
        <v>141876575.44950336</v>
      </c>
      <c r="G15" s="6">
        <f>SUM('Alabama Life'!F15,'American Educators'!F15,'American Integrity'!F15,'AMS Life'!F15,'Andrew Jackson'!F15,'coastal states'!F15,'Confed Life &amp; Annty (CLIAC)'!F15,'Consolidated National'!F15,'Consumers United'!F15,'Corporate Life'!F15,'Diamond Benefits'!F15,'EBL Life'!F15,'George Washington'!F15,'Inter-American'!F15,'Investment Life of America'!F15,'Midwest Life'!F15,'Mutual Security'!F15,'Natl American'!F15,'National Heritage'!F15,'New Jersey Life'!F15,'Old Colony Life'!F15,'Summit National'!F15,supreme!F15,underwriters!F15,Unison!F15,'United Republic'!F15,'first natl'!F15,'Investors Equity'!F15)+SUM('amer life asr'!F15,'Amer Std Life Acc'!F15,fcl!F15,'Confed Life (CLIC)'!F15,'Mutual Benefit'!F15,Settlers!F15,Statesman!F15,Universe!F15,AmerWstrn!F15)</f>
        <v>141876575.44950336</v>
      </c>
      <c r="I15" s="7" t="s">
        <v>133</v>
      </c>
      <c r="J15" s="8">
        <f>+summary!L49</f>
        <v>-0.013041031515058425</v>
      </c>
    </row>
    <row r="16" spans="1:10" ht="12.75">
      <c r="A16" s="39" t="s">
        <v>24</v>
      </c>
      <c r="B16" s="6">
        <f>SUM('Alabama Life'!B16,'American Educators'!B16,'American Integrity'!B16,'AMS Life'!B16,'Andrew Jackson'!B16,'coastal states'!B16,'Confed Life &amp; Annty (CLIAC)'!B16,'Consolidated National'!B16,'Consumers United'!B16,'Corporate Life'!B16,'Diamond Benefits'!B16,'EBL Life'!B16,'George Washington'!B16,'Inter-American'!B16,'Investment Life of America'!B16,'Midwest Life'!B16,'Mutual Security'!B16,'Natl American'!B16,'National Heritage'!B16,'New Jersey Life'!B16,'Old Colony Life'!B16,'Summit National'!B16,supreme!B16,underwriters!B16,Unison!B16,'United Republic'!B16,'first natl'!B16,'Investors Equity'!B16)+SUM('amer life asr'!B16,'Amer Std Life Acc'!B16,fcl!B16,'Confed Life (CLIC)'!B16,'Mutual Benefit'!B16,Settlers!B16,Statesman!B16,Universe!B16,AmerWstrn!B16)</f>
        <v>4117605.076017242</v>
      </c>
      <c r="C16" s="6">
        <f>SUM('Alabama Life'!C16,'American Educators'!C16,'American Integrity'!C16,'AMS Life'!C16,'Andrew Jackson'!C16,'coastal states'!C16,'Confed Life &amp; Annty (CLIAC)'!C16,'Consolidated National'!C16,'Consumers United'!C16,'Corporate Life'!C16,'Diamond Benefits'!C16,'EBL Life'!C16,'George Washington'!C16,'Inter-American'!C16,'Investment Life of America'!C16,'Midwest Life'!C16,'Mutual Security'!C16,'Natl American'!C16,'National Heritage'!C16,'New Jersey Life'!C16,'Old Colony Life'!C16,'Summit National'!C16,supreme!C16,underwriters!C16,Unison!C16,'United Republic'!C16,'first natl'!C16,'Investors Equity'!C16)+SUM('amer life asr'!C16,'Amer Std Life Acc'!C16,fcl!C16,'Confed Life (CLIC)'!C16,'Mutual Benefit'!C16,Settlers!C16,Statesman!C16,Universe!C16,AmerWstrn!C16)</f>
        <v>5707665.839395208</v>
      </c>
      <c r="D16" s="6">
        <f>SUM('Alabama Life'!D16,'American Educators'!D16,'American Integrity'!D16,'AMS Life'!D16,'Andrew Jackson'!D16,'coastal states'!D16,'Confed Life &amp; Annty (CLIAC)'!D16,'Consolidated National'!D16,'Consumers United'!D16,'Corporate Life'!D16,'Diamond Benefits'!D16,'EBL Life'!D16,'George Washington'!D16,'Inter-American'!D16,'Investment Life of America'!D16,'Midwest Life'!D16,'Mutual Security'!D16,'Natl American'!D16,'National Heritage'!D16,'New Jersey Life'!D16,'Old Colony Life'!D16,'Summit National'!D16,supreme!D16,underwriters!D16,Unison!D16,'United Republic'!D16,'first natl'!D16,'Investors Equity'!D16)+SUM('amer life asr'!D16,'Amer Std Life Acc'!D16,fcl!D16,'Confed Life (CLIC)'!D16,'Mutual Benefit'!D16,Settlers!D16,Statesman!D16,Universe!D16,AmerWstrn!D16)</f>
        <v>4250863.432639807</v>
      </c>
      <c r="E16" s="6">
        <f>SUM('Alabama Life'!E16,'American Educators'!E16,'American Integrity'!E16,'AMS Life'!E16,'Andrew Jackson'!E16,'coastal states'!E16,'Confed Life &amp; Annty (CLIAC)'!E16,'Consolidated National'!E16,'Consumers United'!E16,'Corporate Life'!E16,'Diamond Benefits'!E16,'EBL Life'!E16,'George Washington'!E16,'Inter-American'!E16,'Investment Life of America'!E16,'Midwest Life'!E16,'Mutual Security'!E16,'Natl American'!E16,'National Heritage'!E16,'New Jersey Life'!E16,'Old Colony Life'!E16,'Summit National'!E16,supreme!E16,underwriters!E16,Unison!E16,'United Republic'!E16,'first natl'!E16,'Investors Equity'!E16)+SUM('amer life asr'!E16,'Amer Std Life Acc'!E16,fcl!E16,'Confed Life (CLIC)'!E16,'Mutual Benefit'!E16,Settlers!E16,Statesman!E16,Universe!E16,AmerWstrn!E16)</f>
        <v>135175.52559441337</v>
      </c>
      <c r="F16" s="6">
        <f t="shared" si="0"/>
        <v>14211309.873646671</v>
      </c>
      <c r="G16" s="6">
        <f>SUM('Alabama Life'!F16,'American Educators'!F16,'American Integrity'!F16,'AMS Life'!F16,'Andrew Jackson'!F16,'coastal states'!F16,'Confed Life &amp; Annty (CLIAC)'!F16,'Consolidated National'!F16,'Consumers United'!F16,'Corporate Life'!F16,'Diamond Benefits'!F16,'EBL Life'!F16,'George Washington'!F16,'Inter-American'!F16,'Investment Life of America'!F16,'Midwest Life'!F16,'Mutual Security'!F16,'Natl American'!F16,'National Heritage'!F16,'New Jersey Life'!F16,'Old Colony Life'!F16,'Summit National'!F16,supreme!F16,underwriters!F16,Unison!F16,'United Republic'!F16,'first natl'!F16,'Investors Equity'!F16)+SUM('amer life asr'!F16,'Amer Std Life Acc'!F16,fcl!F16,'Confed Life (CLIC)'!F16,'Mutual Benefit'!F16,Settlers!F16,Statesman!F16,Universe!F16,AmerWstrn!F16)</f>
        <v>14211309.873646673</v>
      </c>
      <c r="I16" s="7" t="s">
        <v>160</v>
      </c>
      <c r="J16" s="6">
        <f>+summary!L50</f>
        <v>0</v>
      </c>
    </row>
    <row r="17" spans="1:10" ht="12.75">
      <c r="A17" s="39" t="s">
        <v>25</v>
      </c>
      <c r="B17" s="6">
        <f>SUM('Alabama Life'!B17,'American Educators'!B17,'American Integrity'!B17,'AMS Life'!B17,'Andrew Jackson'!B17,'coastal states'!B17,'Confed Life &amp; Annty (CLIAC)'!B17,'Consolidated National'!B17,'Consumers United'!B17,'Corporate Life'!B17,'Diamond Benefits'!B17,'EBL Life'!B17,'George Washington'!B17,'Inter-American'!B17,'Investment Life of America'!B17,'Midwest Life'!B17,'Mutual Security'!B17,'Natl American'!B17,'National Heritage'!B17,'New Jersey Life'!B17,'Old Colony Life'!B17,'Summit National'!B17,supreme!B17,underwriters!B17,Unison!B17,'United Republic'!B17,'first natl'!B17,'Investors Equity'!B17)+SUM('amer life asr'!B17,'Amer Std Life Acc'!B17,fcl!B17,'Confed Life (CLIC)'!B17,'Mutual Benefit'!B17,Settlers!B17,Statesman!B17,Universe!B17,AmerWstrn!B17)</f>
        <v>475729.61368401756</v>
      </c>
      <c r="C17" s="6">
        <f>SUM('Alabama Life'!C17,'American Educators'!C17,'American Integrity'!C17,'AMS Life'!C17,'Andrew Jackson'!C17,'coastal states'!C17,'Confed Life &amp; Annty (CLIAC)'!C17,'Consolidated National'!C17,'Consumers United'!C17,'Corporate Life'!C17,'Diamond Benefits'!C17,'EBL Life'!C17,'George Washington'!C17,'Inter-American'!C17,'Investment Life of America'!C17,'Midwest Life'!C17,'Mutual Security'!C17,'Natl American'!C17,'National Heritage'!C17,'New Jersey Life'!C17,'Old Colony Life'!C17,'Summit National'!C17,supreme!C17,underwriters!C17,Unison!C17,'United Republic'!C17,'first natl'!C17,'Investors Equity'!C17)+SUM('amer life asr'!C17,'Amer Std Life Acc'!C17,fcl!C17,'Confed Life (CLIC)'!C17,'Mutual Benefit'!C17,Settlers!C17,Statesman!C17,Universe!C17,AmerWstrn!C17)</f>
        <v>20080133.269024074</v>
      </c>
      <c r="D17" s="6">
        <f>SUM('Alabama Life'!D17,'American Educators'!D17,'American Integrity'!D17,'AMS Life'!D17,'Andrew Jackson'!D17,'coastal states'!D17,'Confed Life &amp; Annty (CLIAC)'!D17,'Consolidated National'!D17,'Consumers United'!D17,'Corporate Life'!D17,'Diamond Benefits'!D17,'EBL Life'!D17,'George Washington'!D17,'Inter-American'!D17,'Investment Life of America'!D17,'Midwest Life'!D17,'Mutual Security'!D17,'Natl American'!D17,'National Heritage'!D17,'New Jersey Life'!D17,'Old Colony Life'!D17,'Summit National'!D17,supreme!D17,underwriters!D17,Unison!D17,'United Republic'!D17,'first natl'!D17,'Investors Equity'!D17)+SUM('amer life asr'!D17,'Amer Std Life Acc'!D17,fcl!D17,'Confed Life (CLIC)'!D17,'Mutual Benefit'!D17,Settlers!D17,Statesman!D17,Universe!D17,AmerWstrn!D17)</f>
        <v>10929.034256432458</v>
      </c>
      <c r="E17" s="6">
        <f>SUM('Alabama Life'!E17,'American Educators'!E17,'American Integrity'!E17,'AMS Life'!E17,'Andrew Jackson'!E17,'coastal states'!E17,'Confed Life &amp; Annty (CLIAC)'!E17,'Consolidated National'!E17,'Consumers United'!E17,'Corporate Life'!E17,'Diamond Benefits'!E17,'EBL Life'!E17,'George Washington'!E17,'Inter-American'!E17,'Investment Life of America'!E17,'Midwest Life'!E17,'Mutual Security'!E17,'Natl American'!E17,'National Heritage'!E17,'New Jersey Life'!E17,'Old Colony Life'!E17,'Summit National'!E17,supreme!E17,underwriters!E17,Unison!E17,'United Republic'!E17,'first natl'!E17,'Investors Equity'!E17)+SUM('amer life asr'!E17,'Amer Std Life Acc'!E17,fcl!E17,'Confed Life (CLIC)'!E17,'Mutual Benefit'!E17,Settlers!E17,Statesman!E17,Universe!E17,AmerWstrn!E17)</f>
        <v>0</v>
      </c>
      <c r="F17" s="6">
        <f t="shared" si="0"/>
        <v>20566791.916964523</v>
      </c>
      <c r="G17" s="6">
        <f>SUM('Alabama Life'!F17,'American Educators'!F17,'American Integrity'!F17,'AMS Life'!F17,'Andrew Jackson'!F17,'coastal states'!F17,'Confed Life &amp; Annty (CLIAC)'!F17,'Consolidated National'!F17,'Consumers United'!F17,'Corporate Life'!F17,'Diamond Benefits'!F17,'EBL Life'!F17,'George Washington'!F17,'Inter-American'!F17,'Investment Life of America'!F17,'Midwest Life'!F17,'Mutual Security'!F17,'Natl American'!F17,'National Heritage'!F17,'New Jersey Life'!F17,'Old Colony Life'!F17,'Summit National'!F17,supreme!F17,underwriters!F17,Unison!F17,'United Republic'!F17,'first natl'!F17,'Investors Equity'!F17)+SUM('amer life asr'!F17,'Amer Std Life Acc'!F17,fcl!F17,'Confed Life (CLIC)'!F17,'Mutual Benefit'!F17,Settlers!F17,Statesman!F17,Universe!F17,AmerWstrn!F17)</f>
        <v>20566791.916964527</v>
      </c>
      <c r="I17" s="7" t="s">
        <v>158</v>
      </c>
      <c r="J17" s="6">
        <f>+summary!L51</f>
        <v>8852663.181794873</v>
      </c>
    </row>
    <row r="18" spans="1:10" ht="12.75">
      <c r="A18" s="39" t="s">
        <v>27</v>
      </c>
      <c r="B18" s="6">
        <f>SUM('Alabama Life'!B18,'American Educators'!B18,'American Integrity'!B18,'AMS Life'!B18,'Andrew Jackson'!B18,'coastal states'!B18,'Confed Life &amp; Annty (CLIAC)'!B18,'Consolidated National'!B18,'Consumers United'!B18,'Corporate Life'!B18,'Diamond Benefits'!B18,'EBL Life'!B18,'George Washington'!B18,'Inter-American'!B18,'Investment Life of America'!B18,'Midwest Life'!B18,'Mutual Security'!B18,'Natl American'!B18,'National Heritage'!B18,'New Jersey Life'!B18,'Old Colony Life'!B18,'Summit National'!B18,supreme!B18,underwriters!B18,Unison!B18,'United Republic'!B18,'first natl'!B18,'Investors Equity'!B18)+SUM('amer life asr'!B18,'Amer Std Life Acc'!B18,fcl!B18,'Confed Life (CLIC)'!B18,'Mutual Benefit'!B18,Settlers!B18,Statesman!B18,Universe!B18,AmerWstrn!B18)</f>
        <v>931442.8902390611</v>
      </c>
      <c r="C18" s="6">
        <f>SUM('Alabama Life'!C18,'American Educators'!C18,'American Integrity'!C18,'AMS Life'!C18,'Andrew Jackson'!C18,'coastal states'!C18,'Confed Life &amp; Annty (CLIAC)'!C18,'Consolidated National'!C18,'Consumers United'!C18,'Corporate Life'!C18,'Diamond Benefits'!C18,'EBL Life'!C18,'George Washington'!C18,'Inter-American'!C18,'Investment Life of America'!C18,'Midwest Life'!C18,'Mutual Security'!C18,'Natl American'!C18,'National Heritage'!C18,'New Jersey Life'!C18,'Old Colony Life'!C18,'Summit National'!C18,supreme!C18,underwriters!C18,Unison!C18,'United Republic'!C18,'first natl'!C18,'Investors Equity'!C18)+SUM('amer life asr'!C18,'Amer Std Life Acc'!C18,fcl!C18,'Confed Life (CLIC)'!C18,'Mutual Benefit'!C18,Settlers!C18,Statesman!C18,Universe!C18,AmerWstrn!C18)</f>
        <v>1272452.269726562</v>
      </c>
      <c r="D18" s="6">
        <f>SUM('Alabama Life'!D18,'American Educators'!D18,'American Integrity'!D18,'AMS Life'!D18,'Andrew Jackson'!D18,'coastal states'!D18,'Confed Life &amp; Annty (CLIAC)'!D18,'Consolidated National'!D18,'Consumers United'!D18,'Corporate Life'!D18,'Diamond Benefits'!D18,'EBL Life'!D18,'George Washington'!D18,'Inter-American'!D18,'Investment Life of America'!D18,'Midwest Life'!D18,'Mutual Security'!D18,'Natl American'!D18,'National Heritage'!D18,'New Jersey Life'!D18,'Old Colony Life'!D18,'Summit National'!D18,supreme!D18,underwriters!D18,Unison!D18,'United Republic'!D18,'first natl'!D18,'Investors Equity'!D18)+SUM('amer life asr'!D18,'Amer Std Life Acc'!D18,fcl!D18,'Confed Life (CLIC)'!D18,'Mutual Benefit'!D18,Settlers!D18,Statesman!D18,Universe!D18,AmerWstrn!D18)</f>
        <v>512555.1608342262</v>
      </c>
      <c r="E18" s="6">
        <f>SUM('Alabama Life'!E18,'American Educators'!E18,'American Integrity'!E18,'AMS Life'!E18,'Andrew Jackson'!E18,'coastal states'!E18,'Confed Life &amp; Annty (CLIAC)'!E18,'Consolidated National'!E18,'Consumers United'!E18,'Corporate Life'!E18,'Diamond Benefits'!E18,'EBL Life'!E18,'George Washington'!E18,'Inter-American'!E18,'Investment Life of America'!E18,'Midwest Life'!E18,'Mutual Security'!E18,'Natl American'!E18,'National Heritage'!E18,'New Jersey Life'!E18,'Old Colony Life'!E18,'Summit National'!E18,supreme!E18,underwriters!E18,Unison!E18,'United Republic'!E18,'first natl'!E18,'Investors Equity'!E18)+SUM('amer life asr'!E18,'Amer Std Life Acc'!E18,fcl!E18,'Confed Life (CLIC)'!E18,'Mutual Benefit'!E18,Settlers!E18,Statesman!E18,Universe!E18,AmerWstrn!E18)</f>
        <v>0</v>
      </c>
      <c r="F18" s="6">
        <f t="shared" si="0"/>
        <v>2716450.3207998495</v>
      </c>
      <c r="G18" s="6">
        <f>SUM('Alabama Life'!F18,'American Educators'!F18,'American Integrity'!F18,'AMS Life'!F18,'Andrew Jackson'!F18,'coastal states'!F18,'Confed Life &amp; Annty (CLIAC)'!F18,'Consolidated National'!F18,'Consumers United'!F18,'Corporate Life'!F18,'Diamond Benefits'!F18,'EBL Life'!F18,'George Washington'!F18,'Inter-American'!F18,'Investment Life of America'!F18,'Midwest Life'!F18,'Mutual Security'!F18,'Natl American'!F18,'National Heritage'!F18,'New Jersey Life'!F18,'Old Colony Life'!F18,'Summit National'!F18,supreme!F18,underwriters!F18,Unison!F18,'United Republic'!F18,'first natl'!F18,'Investors Equity'!F18)+SUM('amer life asr'!F18,'Amer Std Life Acc'!F18,fcl!F18,'Confed Life (CLIC)'!F18,'Mutual Benefit'!F18,Settlers!F18,Statesman!F18,Universe!F18,AmerWstrn!F18)</f>
        <v>2716450.32079985</v>
      </c>
      <c r="I18" s="7" t="s">
        <v>159</v>
      </c>
      <c r="J18" s="6">
        <f>+summary!L52</f>
        <v>19062194.889999993</v>
      </c>
    </row>
    <row r="19" spans="1:10" ht="12.75">
      <c r="A19" s="39" t="s">
        <v>29</v>
      </c>
      <c r="B19" s="6">
        <f>SUM('Alabama Life'!B19,'American Educators'!B19,'American Integrity'!B19,'AMS Life'!B19,'Andrew Jackson'!B19,'coastal states'!B19,'Confed Life &amp; Annty (CLIAC)'!B19,'Consolidated National'!B19,'Consumers United'!B19,'Corporate Life'!B19,'Diamond Benefits'!B19,'EBL Life'!B19,'George Washington'!B19,'Inter-American'!B19,'Investment Life of America'!B19,'Midwest Life'!B19,'Mutual Security'!B19,'Natl American'!B19,'National Heritage'!B19,'New Jersey Life'!B19,'Old Colony Life'!B19,'Summit National'!B19,supreme!B19,underwriters!B19,Unison!B19,'United Republic'!B19,'first natl'!B19,'Investors Equity'!B19)+SUM('amer life asr'!B19,'Amer Std Life Acc'!B19,fcl!B19,'Confed Life (CLIC)'!B19,'Mutual Benefit'!B19,Settlers!B19,Statesman!B19,Universe!B19,AmerWstrn!B19)</f>
        <v>32500027.748981737</v>
      </c>
      <c r="C19" s="6">
        <f>SUM('Alabama Life'!C19,'American Educators'!C19,'American Integrity'!C19,'AMS Life'!C19,'Andrew Jackson'!C19,'coastal states'!C19,'Confed Life &amp; Annty (CLIAC)'!C19,'Consolidated National'!C19,'Consumers United'!C19,'Corporate Life'!C19,'Diamond Benefits'!C19,'EBL Life'!C19,'George Washington'!C19,'Inter-American'!C19,'Investment Life of America'!C19,'Midwest Life'!C19,'Mutual Security'!C19,'Natl American'!C19,'National Heritage'!C19,'New Jersey Life'!C19,'Old Colony Life'!C19,'Summit National'!C19,supreme!C19,underwriters!C19,Unison!C19,'United Republic'!C19,'first natl'!C19,'Investors Equity'!C19)+SUM('amer life asr'!C19,'Amer Std Life Acc'!C19,fcl!C19,'Confed Life (CLIC)'!C19,'Mutual Benefit'!C19,Settlers!C19,Statesman!C19,Universe!C19,AmerWstrn!C19)</f>
        <v>49504123.159587346</v>
      </c>
      <c r="D19" s="6">
        <f>SUM('Alabama Life'!D19,'American Educators'!D19,'American Integrity'!D19,'AMS Life'!D19,'Andrew Jackson'!D19,'coastal states'!D19,'Confed Life &amp; Annty (CLIAC)'!D19,'Consolidated National'!D19,'Consumers United'!D19,'Corporate Life'!D19,'Diamond Benefits'!D19,'EBL Life'!D19,'George Washington'!D19,'Inter-American'!D19,'Investment Life of America'!D19,'Midwest Life'!D19,'Mutual Security'!D19,'Natl American'!D19,'National Heritage'!D19,'New Jersey Life'!D19,'Old Colony Life'!D19,'Summit National'!D19,supreme!D19,underwriters!D19,Unison!D19,'United Republic'!D19,'first natl'!D19,'Investors Equity'!D19)+SUM('amer life asr'!D19,'Amer Std Life Acc'!D19,fcl!D19,'Confed Life (CLIC)'!D19,'Mutual Benefit'!D19,Settlers!D19,Statesman!D19,Universe!D19,AmerWstrn!D19)</f>
        <v>11635661.769625787</v>
      </c>
      <c r="E19" s="6">
        <f>SUM('Alabama Life'!E19,'American Educators'!E19,'American Integrity'!E19,'AMS Life'!E19,'Andrew Jackson'!E19,'coastal states'!E19,'Confed Life &amp; Annty (CLIAC)'!E19,'Consolidated National'!E19,'Consumers United'!E19,'Corporate Life'!E19,'Diamond Benefits'!E19,'EBL Life'!E19,'George Washington'!E19,'Inter-American'!E19,'Investment Life of America'!E19,'Midwest Life'!E19,'Mutual Security'!E19,'Natl American'!E19,'National Heritage'!E19,'New Jersey Life'!E19,'Old Colony Life'!E19,'Summit National'!E19,supreme!E19,underwriters!E19,Unison!E19,'United Republic'!E19,'first natl'!E19,'Investors Equity'!E19)+SUM('amer life asr'!E19,'Amer Std Life Acc'!E19,fcl!E19,'Confed Life (CLIC)'!E19,'Mutual Benefit'!E19,Settlers!E19,Statesman!E19,Universe!E19,AmerWstrn!E19)</f>
        <v>2983831.594438972</v>
      </c>
      <c r="F19" s="6">
        <f t="shared" si="0"/>
        <v>96623644.27263384</v>
      </c>
      <c r="G19" s="6">
        <f>SUM('Alabama Life'!F19,'American Educators'!F19,'American Integrity'!F19,'AMS Life'!F19,'Andrew Jackson'!F19,'coastal states'!F19,'Confed Life &amp; Annty (CLIAC)'!F19,'Consolidated National'!F19,'Consumers United'!F19,'Corporate Life'!F19,'Diamond Benefits'!F19,'EBL Life'!F19,'George Washington'!F19,'Inter-American'!F19,'Investment Life of America'!F19,'Midwest Life'!F19,'Mutual Security'!F19,'Natl American'!F19,'National Heritage'!F19,'New Jersey Life'!F19,'Old Colony Life'!F19,'Summit National'!F19,supreme!F19,underwriters!F19,Unison!F19,'United Republic'!F19,'first natl'!F19,'Investors Equity'!F19)+SUM('amer life asr'!F19,'Amer Std Life Acc'!F19,fcl!F19,'Confed Life (CLIC)'!F19,'Mutual Benefit'!F19,Settlers!F19,Statesman!F19,Universe!F19,AmerWstrn!F19)</f>
        <v>96623644.27263382</v>
      </c>
      <c r="I19" s="39" t="s">
        <v>142</v>
      </c>
      <c r="J19" s="8">
        <f>+summary!L53</f>
        <v>0</v>
      </c>
    </row>
    <row r="20" spans="1:10" ht="12.75">
      <c r="A20" s="39" t="s">
        <v>31</v>
      </c>
      <c r="B20" s="6">
        <f>SUM('Alabama Life'!B20,'American Educators'!B20,'American Integrity'!B20,'AMS Life'!B20,'Andrew Jackson'!B20,'coastal states'!B20,'Confed Life &amp; Annty (CLIAC)'!B20,'Consolidated National'!B20,'Consumers United'!B20,'Corporate Life'!B20,'Diamond Benefits'!B20,'EBL Life'!B20,'George Washington'!B20,'Inter-American'!B20,'Investment Life of America'!B20,'Midwest Life'!B20,'Mutual Security'!B20,'Natl American'!B20,'National Heritage'!B20,'New Jersey Life'!B20,'Old Colony Life'!B20,'Summit National'!B20,supreme!B20,underwriters!B20,Unison!B20,'United Republic'!B20,'first natl'!B20,'Investors Equity'!B20)+SUM('amer life asr'!B20,'Amer Std Life Acc'!B20,fcl!B20,'Confed Life (CLIC)'!B20,'Mutual Benefit'!B20,Settlers!B20,Statesman!B20,Universe!B20,AmerWstrn!B20)</f>
        <v>9594186.465288227</v>
      </c>
      <c r="C20" s="6">
        <f>SUM('Alabama Life'!C20,'American Educators'!C20,'American Integrity'!C20,'AMS Life'!C20,'Andrew Jackson'!C20,'coastal states'!C20,'Confed Life &amp; Annty (CLIAC)'!C20,'Consolidated National'!C20,'Consumers United'!C20,'Corporate Life'!C20,'Diamond Benefits'!C20,'EBL Life'!C20,'George Washington'!C20,'Inter-American'!C20,'Investment Life of America'!C20,'Midwest Life'!C20,'Mutual Security'!C20,'Natl American'!C20,'National Heritage'!C20,'New Jersey Life'!C20,'Old Colony Life'!C20,'Summit National'!C20,supreme!C20,underwriters!C20,Unison!C20,'United Republic'!C20,'first natl'!C20,'Investors Equity'!C20)+SUM('amer life asr'!C20,'Amer Std Life Acc'!C20,fcl!C20,'Confed Life (CLIC)'!C20,'Mutual Benefit'!C20,Settlers!C20,Statesman!C20,Universe!C20,AmerWstrn!C20)</f>
        <v>26851746.31714129</v>
      </c>
      <c r="D20" s="6">
        <f>SUM('Alabama Life'!D20,'American Educators'!D20,'American Integrity'!D20,'AMS Life'!D20,'Andrew Jackson'!D20,'coastal states'!D20,'Confed Life &amp; Annty (CLIAC)'!D20,'Consolidated National'!D20,'Consumers United'!D20,'Corporate Life'!D20,'Diamond Benefits'!D20,'EBL Life'!D20,'George Washington'!D20,'Inter-American'!D20,'Investment Life of America'!D20,'Midwest Life'!D20,'Mutual Security'!D20,'Natl American'!D20,'National Heritage'!D20,'New Jersey Life'!D20,'Old Colony Life'!D20,'Summit National'!D20,supreme!D20,underwriters!D20,Unison!D20,'United Republic'!D20,'first natl'!D20,'Investors Equity'!D20)+SUM('amer life asr'!D20,'Amer Std Life Acc'!D20,fcl!D20,'Confed Life (CLIC)'!D20,'Mutual Benefit'!D20,Settlers!D20,Statesman!D20,Universe!D20,AmerWstrn!D20)</f>
        <v>2794227.0706278025</v>
      </c>
      <c r="E20" s="6">
        <f>SUM('Alabama Life'!E20,'American Educators'!E20,'American Integrity'!E20,'AMS Life'!E20,'Andrew Jackson'!E20,'coastal states'!E20,'Confed Life &amp; Annty (CLIAC)'!E20,'Consolidated National'!E20,'Consumers United'!E20,'Corporate Life'!E20,'Diamond Benefits'!E20,'EBL Life'!E20,'George Washington'!E20,'Inter-American'!E20,'Investment Life of America'!E20,'Midwest Life'!E20,'Mutual Security'!E20,'Natl American'!E20,'National Heritage'!E20,'New Jersey Life'!E20,'Old Colony Life'!E20,'Summit National'!E20,supreme!E20,underwriters!E20,Unison!E20,'United Republic'!E20,'first natl'!E20,'Investors Equity'!E20)+SUM('amer life asr'!E20,'Amer Std Life Acc'!E20,fcl!E20,'Confed Life (CLIC)'!E20,'Mutual Benefit'!E20,Settlers!E20,Statesman!E20,Universe!E20,AmerWstrn!E20)</f>
        <v>10225050.262999779</v>
      </c>
      <c r="F20" s="6">
        <f t="shared" si="0"/>
        <v>49465210.1160571</v>
      </c>
      <c r="G20" s="6">
        <f>SUM('Alabama Life'!F20,'American Educators'!F20,'American Integrity'!F20,'AMS Life'!F20,'Andrew Jackson'!F20,'coastal states'!F20,'Confed Life &amp; Annty (CLIAC)'!F20,'Consolidated National'!F20,'Consumers United'!F20,'Corporate Life'!F20,'Diamond Benefits'!F20,'EBL Life'!F20,'George Washington'!F20,'Inter-American'!F20,'Investment Life of America'!F20,'Midwest Life'!F20,'Mutual Security'!F20,'Natl American'!F20,'National Heritage'!F20,'New Jersey Life'!F20,'Old Colony Life'!F20,'Summit National'!F20,supreme!F20,underwriters!F20,Unison!F20,'United Republic'!F20,'first natl'!F20,'Investors Equity'!F20)+SUM('amer life asr'!F20,'Amer Std Life Acc'!F20,fcl!F20,'Confed Life (CLIC)'!F20,'Mutual Benefit'!F20,Settlers!F20,Statesman!F20,Universe!F20,AmerWstrn!F20)</f>
        <v>49465210.1160571</v>
      </c>
      <c r="I20" s="7" t="s">
        <v>150</v>
      </c>
      <c r="J20" s="6">
        <f>+summary!L54</f>
        <v>219403019.17499998</v>
      </c>
    </row>
    <row r="21" spans="1:10" ht="12.75">
      <c r="A21" s="39" t="s">
        <v>33</v>
      </c>
      <c r="B21" s="6">
        <f>SUM('Alabama Life'!B21,'American Educators'!B21,'American Integrity'!B21,'AMS Life'!B21,'Andrew Jackson'!B21,'coastal states'!B21,'Confed Life &amp; Annty (CLIAC)'!B21,'Consolidated National'!B21,'Consumers United'!B21,'Corporate Life'!B21,'Diamond Benefits'!B21,'EBL Life'!B21,'George Washington'!B21,'Inter-American'!B21,'Investment Life of America'!B21,'Midwest Life'!B21,'Mutual Security'!B21,'Natl American'!B21,'National Heritage'!B21,'New Jersey Life'!B21,'Old Colony Life'!B21,'Summit National'!B21,supreme!B21,underwriters!B21,Unison!B21,'United Republic'!B21,'first natl'!B21,'Investors Equity'!B21)+SUM('amer life asr'!B21,'Amer Std Life Acc'!B21,fcl!B21,'Confed Life (CLIC)'!B21,'Mutual Benefit'!B21,Settlers!B21,Statesman!B21,Universe!B21,AmerWstrn!B21)</f>
        <v>5148246.044639692</v>
      </c>
      <c r="C21" s="6">
        <f>SUM('Alabama Life'!C21,'American Educators'!C21,'American Integrity'!C21,'AMS Life'!C21,'Andrew Jackson'!C21,'coastal states'!C21,'Confed Life &amp; Annty (CLIAC)'!C21,'Consolidated National'!C21,'Consumers United'!C21,'Corporate Life'!C21,'Diamond Benefits'!C21,'EBL Life'!C21,'George Washington'!C21,'Inter-American'!C21,'Investment Life of America'!C21,'Midwest Life'!C21,'Mutual Security'!C21,'Natl American'!C21,'National Heritage'!C21,'New Jersey Life'!C21,'Old Colony Life'!C21,'Summit National'!C21,supreme!C21,underwriters!C21,Unison!C21,'United Republic'!C21,'first natl'!C21,'Investors Equity'!C21)+SUM('amer life asr'!C21,'Amer Std Life Acc'!C21,fcl!C21,'Confed Life (CLIC)'!C21,'Mutual Benefit'!C21,Settlers!C21,Statesman!C21,Universe!C21,AmerWstrn!C21)</f>
        <v>11491120.609232351</v>
      </c>
      <c r="D21" s="6">
        <f>SUM('Alabama Life'!D21,'American Educators'!D21,'American Integrity'!D21,'AMS Life'!D21,'Andrew Jackson'!D21,'coastal states'!D21,'Confed Life &amp; Annty (CLIAC)'!D21,'Consolidated National'!D21,'Consumers United'!D21,'Corporate Life'!D21,'Diamond Benefits'!D21,'EBL Life'!D21,'George Washington'!D21,'Inter-American'!D21,'Investment Life of America'!D21,'Midwest Life'!D21,'Mutual Security'!D21,'Natl American'!D21,'National Heritage'!D21,'New Jersey Life'!D21,'Old Colony Life'!D21,'Summit National'!D21,supreme!D21,underwriters!D21,Unison!D21,'United Republic'!D21,'first natl'!D21,'Investors Equity'!D21)+SUM('amer life asr'!D21,'Amer Std Life Acc'!D21,fcl!D21,'Confed Life (CLIC)'!D21,'Mutual Benefit'!D21,Settlers!D21,Statesman!D21,Universe!D21,AmerWstrn!D21)</f>
        <v>1516329.586174577</v>
      </c>
      <c r="E21" s="6">
        <f>SUM('Alabama Life'!E21,'American Educators'!E21,'American Integrity'!E21,'AMS Life'!E21,'Andrew Jackson'!E21,'coastal states'!E21,'Confed Life &amp; Annty (CLIAC)'!E21,'Consolidated National'!E21,'Consumers United'!E21,'Corporate Life'!E21,'Diamond Benefits'!E21,'EBL Life'!E21,'George Washington'!E21,'Inter-American'!E21,'Investment Life of America'!E21,'Midwest Life'!E21,'Mutual Security'!E21,'Natl American'!E21,'National Heritage'!E21,'New Jersey Life'!E21,'Old Colony Life'!E21,'Summit National'!E21,supreme!E21,underwriters!E21,Unison!E21,'United Republic'!E21,'first natl'!E21,'Investors Equity'!E21)+SUM('amer life asr'!E21,'Amer Std Life Acc'!E21,fcl!E21,'Confed Life (CLIC)'!E21,'Mutual Benefit'!E21,Settlers!E21,Statesman!E21,Universe!E21,AmerWstrn!E21)</f>
        <v>0</v>
      </c>
      <c r="F21" s="6">
        <f t="shared" si="0"/>
        <v>18155696.24004662</v>
      </c>
      <c r="G21" s="6">
        <f>SUM('Alabama Life'!F21,'American Educators'!F21,'American Integrity'!F21,'AMS Life'!F21,'Andrew Jackson'!F21,'coastal states'!F21,'Confed Life &amp; Annty (CLIAC)'!F21,'Consolidated National'!F21,'Consumers United'!F21,'Corporate Life'!F21,'Diamond Benefits'!F21,'EBL Life'!F21,'George Washington'!F21,'Inter-American'!F21,'Investment Life of America'!F21,'Midwest Life'!F21,'Mutual Security'!F21,'Natl American'!F21,'National Heritage'!F21,'New Jersey Life'!F21,'Old Colony Life'!F21,'Summit National'!F21,supreme!F21,underwriters!F21,Unison!F21,'United Republic'!F21,'first natl'!F21,'Investors Equity'!F21)+SUM('amer life asr'!F21,'Amer Std Life Acc'!F21,fcl!F21,'Confed Life (CLIC)'!F21,'Mutual Benefit'!F21,Settlers!F21,Statesman!F21,Universe!F21,AmerWstrn!F21)</f>
        <v>18155696.24004662</v>
      </c>
      <c r="I21" s="7" t="s">
        <v>161</v>
      </c>
      <c r="J21" s="6">
        <f>+summary!L55</f>
        <v>22862958.98</v>
      </c>
    </row>
    <row r="22" spans="1:10" ht="12.75">
      <c r="A22" s="39" t="s">
        <v>35</v>
      </c>
      <c r="B22" s="6">
        <f>SUM('Alabama Life'!B22,'American Educators'!B22,'American Integrity'!B22,'AMS Life'!B22,'Andrew Jackson'!B22,'coastal states'!B22,'Confed Life &amp; Annty (CLIAC)'!B22,'Consolidated National'!B22,'Consumers United'!B22,'Corporate Life'!B22,'Diamond Benefits'!B22,'EBL Life'!B22,'George Washington'!B22,'Inter-American'!B22,'Investment Life of America'!B22,'Midwest Life'!B22,'Mutual Security'!B22,'Natl American'!B22,'National Heritage'!B22,'New Jersey Life'!B22,'Old Colony Life'!B22,'Summit National'!B22,supreme!B22,underwriters!B22,Unison!B22,'United Republic'!B22,'first natl'!B22,'Investors Equity'!B22)+SUM('amer life asr'!B22,'Amer Std Life Acc'!B22,fcl!B22,'Confed Life (CLIC)'!B22,'Mutual Benefit'!B22,Settlers!B22,Statesman!B22,Universe!B22,AmerWstrn!B22)</f>
        <v>1646588.560411718</v>
      </c>
      <c r="C22" s="6">
        <f>SUM('Alabama Life'!C22,'American Educators'!C22,'American Integrity'!C22,'AMS Life'!C22,'Andrew Jackson'!C22,'coastal states'!C22,'Confed Life &amp; Annty (CLIAC)'!C22,'Consolidated National'!C22,'Consumers United'!C22,'Corporate Life'!C22,'Diamond Benefits'!C22,'EBL Life'!C22,'George Washington'!C22,'Inter-American'!C22,'Investment Life of America'!C22,'Midwest Life'!C22,'Mutual Security'!C22,'Natl American'!C22,'National Heritage'!C22,'New Jersey Life'!C22,'Old Colony Life'!C22,'Summit National'!C22,supreme!C22,underwriters!C22,Unison!C22,'United Republic'!C22,'first natl'!C22,'Investors Equity'!C22)+SUM('amer life asr'!C22,'Amer Std Life Acc'!C22,fcl!C22,'Confed Life (CLIC)'!C22,'Mutual Benefit'!C22,Settlers!C22,Statesman!C22,Universe!C22,AmerWstrn!C22)</f>
        <v>4911317.49911108</v>
      </c>
      <c r="D22" s="6">
        <f>SUM('Alabama Life'!D22,'American Educators'!D22,'American Integrity'!D22,'AMS Life'!D22,'Andrew Jackson'!D22,'coastal states'!D22,'Confed Life &amp; Annty (CLIAC)'!D22,'Consolidated National'!D22,'Consumers United'!D22,'Corporate Life'!D22,'Diamond Benefits'!D22,'EBL Life'!D22,'George Washington'!D22,'Inter-American'!D22,'Investment Life of America'!D22,'Midwest Life'!D22,'Mutual Security'!D22,'Natl American'!D22,'National Heritage'!D22,'New Jersey Life'!D22,'Old Colony Life'!D22,'Summit National'!D22,supreme!D22,underwriters!D22,Unison!D22,'United Republic'!D22,'first natl'!D22,'Investors Equity'!D22)+SUM('amer life asr'!D22,'Amer Std Life Acc'!D22,fcl!D22,'Confed Life (CLIC)'!D22,'Mutual Benefit'!D22,Settlers!D22,Statesman!D22,Universe!D22,AmerWstrn!D22)</f>
        <v>432230.69893442374</v>
      </c>
      <c r="E22" s="6">
        <f>SUM('Alabama Life'!E22,'American Educators'!E22,'American Integrity'!E22,'AMS Life'!E22,'Andrew Jackson'!E22,'coastal states'!E22,'Confed Life &amp; Annty (CLIAC)'!E22,'Consolidated National'!E22,'Consumers United'!E22,'Corporate Life'!E22,'Diamond Benefits'!E22,'EBL Life'!E22,'George Washington'!E22,'Inter-American'!E22,'Investment Life of America'!E22,'Midwest Life'!E22,'Mutual Security'!E22,'Natl American'!E22,'National Heritage'!E22,'New Jersey Life'!E22,'Old Colony Life'!E22,'Summit National'!E22,supreme!E22,underwriters!E22,Unison!E22,'United Republic'!E22,'first natl'!E22,'Investors Equity'!E22)+SUM('amer life asr'!E22,'Amer Std Life Acc'!E22,fcl!E22,'Confed Life (CLIC)'!E22,'Mutual Benefit'!E22,Settlers!E22,Statesman!E22,Universe!E22,AmerWstrn!E22)</f>
        <v>0</v>
      </c>
      <c r="F22" s="6">
        <f t="shared" si="0"/>
        <v>6990136.758457221</v>
      </c>
      <c r="G22" s="6">
        <f>SUM('Alabama Life'!F22,'American Educators'!F22,'American Integrity'!F22,'AMS Life'!F22,'Andrew Jackson'!F22,'coastal states'!F22,'Confed Life &amp; Annty (CLIAC)'!F22,'Consolidated National'!F22,'Consumers United'!F22,'Corporate Life'!F22,'Diamond Benefits'!F22,'EBL Life'!F22,'George Washington'!F22,'Inter-American'!F22,'Investment Life of America'!F22,'Midwest Life'!F22,'Mutual Security'!F22,'Natl American'!F22,'National Heritage'!F22,'New Jersey Life'!F22,'Old Colony Life'!F22,'Summit National'!F22,supreme!F22,underwriters!F22,Unison!F22,'United Republic'!F22,'first natl'!F22,'Investors Equity'!F22)+SUM('amer life asr'!F22,'Amer Std Life Acc'!F22,fcl!F22,'Confed Life (CLIC)'!F22,'Mutual Benefit'!F22,Settlers!F22,Statesman!F22,Universe!F22,AmerWstrn!F22)</f>
        <v>6990136.758457222</v>
      </c>
      <c r="I22" s="7" t="s">
        <v>162</v>
      </c>
      <c r="J22" s="6">
        <f>+summary!L57</f>
        <v>17463100.209999997</v>
      </c>
    </row>
    <row r="23" spans="1:10" ht="12.75">
      <c r="A23" s="39" t="s">
        <v>37</v>
      </c>
      <c r="B23" s="6">
        <f>SUM('Alabama Life'!B23,'American Educators'!B23,'American Integrity'!B23,'AMS Life'!B23,'Andrew Jackson'!B23,'coastal states'!B23,'Confed Life &amp; Annty (CLIAC)'!B23,'Consolidated National'!B23,'Consumers United'!B23,'Corporate Life'!B23,'Diamond Benefits'!B23,'EBL Life'!B23,'George Washington'!B23,'Inter-American'!B23,'Investment Life of America'!B23,'Midwest Life'!B23,'Mutual Security'!B23,'Natl American'!B23,'National Heritage'!B23,'New Jersey Life'!B23,'Old Colony Life'!B23,'Summit National'!B23,supreme!B23,underwriters!B23,Unison!B23,'United Republic'!B23,'first natl'!B23,'Investors Equity'!B23)+SUM('amer life asr'!B23,'Amer Std Life Acc'!B23,fcl!B23,'Confed Life (CLIC)'!B23,'Mutual Benefit'!B23,Settlers!B23,Statesman!B23,Universe!B23,AmerWstrn!B23)</f>
        <v>2852000.7653633216</v>
      </c>
      <c r="C23" s="6">
        <f>SUM('Alabama Life'!C23,'American Educators'!C23,'American Integrity'!C23,'AMS Life'!C23,'Andrew Jackson'!C23,'coastal states'!C23,'Confed Life &amp; Annty (CLIAC)'!C23,'Consolidated National'!C23,'Consumers United'!C23,'Corporate Life'!C23,'Diamond Benefits'!C23,'EBL Life'!C23,'George Washington'!C23,'Inter-American'!C23,'Investment Life of America'!C23,'Midwest Life'!C23,'Mutual Security'!C23,'Natl American'!C23,'National Heritage'!C23,'New Jersey Life'!C23,'Old Colony Life'!C23,'Summit National'!C23,supreme!C23,underwriters!C23,Unison!C23,'United Republic'!C23,'first natl'!C23,'Investors Equity'!C23)+SUM('amer life asr'!C23,'Amer Std Life Acc'!C23,fcl!C23,'Confed Life (CLIC)'!C23,'Mutual Benefit'!C23,Settlers!C23,Statesman!C23,Universe!C23,AmerWstrn!C23)</f>
        <v>1280969.9922720788</v>
      </c>
      <c r="D23" s="6">
        <f>SUM('Alabama Life'!D23,'American Educators'!D23,'American Integrity'!D23,'AMS Life'!D23,'Andrew Jackson'!D23,'coastal states'!D23,'Confed Life &amp; Annty (CLIAC)'!D23,'Consolidated National'!D23,'Consumers United'!D23,'Corporate Life'!D23,'Diamond Benefits'!D23,'EBL Life'!D23,'George Washington'!D23,'Inter-American'!D23,'Investment Life of America'!D23,'Midwest Life'!D23,'Mutual Security'!D23,'Natl American'!D23,'National Heritage'!D23,'New Jersey Life'!D23,'Old Colony Life'!D23,'Summit National'!D23,supreme!D23,underwriters!D23,Unison!D23,'United Republic'!D23,'first natl'!D23,'Investors Equity'!D23)+SUM('amer life asr'!D23,'Amer Std Life Acc'!D23,fcl!D23,'Confed Life (CLIC)'!D23,'Mutual Benefit'!D23,Settlers!D23,Statesman!D23,Universe!D23,AmerWstrn!D23)</f>
        <v>1645735.7289564006</v>
      </c>
      <c r="E23" s="6">
        <f>SUM('Alabama Life'!E23,'American Educators'!E23,'American Integrity'!E23,'AMS Life'!E23,'Andrew Jackson'!E23,'coastal states'!E23,'Confed Life &amp; Annty (CLIAC)'!E23,'Consolidated National'!E23,'Consumers United'!E23,'Corporate Life'!E23,'Diamond Benefits'!E23,'EBL Life'!E23,'George Washington'!E23,'Inter-American'!E23,'Investment Life of America'!E23,'Midwest Life'!E23,'Mutual Security'!E23,'Natl American'!E23,'National Heritage'!E23,'New Jersey Life'!E23,'Old Colony Life'!E23,'Summit National'!E23,supreme!E23,underwriters!E23,Unison!E23,'United Republic'!E23,'first natl'!E23,'Investors Equity'!E23)+SUM('amer life asr'!E23,'Amer Std Life Acc'!E23,fcl!E23,'Confed Life (CLIC)'!E23,'Mutual Benefit'!E23,Settlers!E23,Statesman!E23,Universe!E23,AmerWstrn!E23)</f>
        <v>0</v>
      </c>
      <c r="F23" s="6">
        <f t="shared" si="0"/>
        <v>5778706.486591801</v>
      </c>
      <c r="G23" s="6">
        <f>SUM('Alabama Life'!F23,'American Educators'!F23,'American Integrity'!F23,'AMS Life'!F23,'Andrew Jackson'!F23,'coastal states'!F23,'Confed Life &amp; Annty (CLIAC)'!F23,'Consolidated National'!F23,'Consumers United'!F23,'Corporate Life'!F23,'Diamond Benefits'!F23,'EBL Life'!F23,'George Washington'!F23,'Inter-American'!F23,'Investment Life of America'!F23,'Midwest Life'!F23,'Mutual Security'!F23,'Natl American'!F23,'National Heritage'!F23,'New Jersey Life'!F23,'Old Colony Life'!F23,'Summit National'!F23,supreme!F23,underwriters!F23,Unison!F23,'United Republic'!F23,'first natl'!F23,'Investors Equity'!F23)+SUM('amer life asr'!F23,'Amer Std Life Acc'!F23,fcl!F23,'Confed Life (CLIC)'!F23,'Mutual Benefit'!F23,Settlers!F23,Statesman!F23,Universe!F23,AmerWstrn!F23)</f>
        <v>5778706.4865918</v>
      </c>
      <c r="I23" s="7" t="s">
        <v>279</v>
      </c>
      <c r="J23" s="6">
        <f>+summary!L58</f>
        <v>49031.94999999999</v>
      </c>
    </row>
    <row r="24" spans="1:10" ht="12.75">
      <c r="A24" s="39" t="s">
        <v>39</v>
      </c>
      <c r="B24" s="6">
        <f>SUM('Alabama Life'!B24,'American Educators'!B24,'American Integrity'!B24,'AMS Life'!B24,'Andrew Jackson'!B24,'coastal states'!B24,'Confed Life &amp; Annty (CLIAC)'!B24,'Consolidated National'!B24,'Consumers United'!B24,'Corporate Life'!B24,'Diamond Benefits'!B24,'EBL Life'!B24,'George Washington'!B24,'Inter-American'!B24,'Investment Life of America'!B24,'Midwest Life'!B24,'Mutual Security'!B24,'Natl American'!B24,'National Heritage'!B24,'New Jersey Life'!B24,'Old Colony Life'!B24,'Summit National'!B24,supreme!B24,underwriters!B24,Unison!B24,'United Republic'!B24,'first natl'!B24,'Investors Equity'!B24)+SUM('amer life asr'!B24,'Amer Std Life Acc'!B24,fcl!B24,'Confed Life (CLIC)'!B24,'Mutual Benefit'!B24,Settlers!B24,Statesman!B24,Universe!B24,AmerWstrn!B24)</f>
        <v>4510335.302907142</v>
      </c>
      <c r="C24" s="6">
        <f>SUM('Alabama Life'!C24,'American Educators'!C24,'American Integrity'!C24,'AMS Life'!C24,'Andrew Jackson'!C24,'coastal states'!C24,'Confed Life &amp; Annty (CLIAC)'!C24,'Consolidated National'!C24,'Consumers United'!C24,'Corporate Life'!C24,'Diamond Benefits'!C24,'EBL Life'!C24,'George Washington'!C24,'Inter-American'!C24,'Investment Life of America'!C24,'Midwest Life'!C24,'Mutual Security'!C24,'Natl American'!C24,'National Heritage'!C24,'New Jersey Life'!C24,'Old Colony Life'!C24,'Summit National'!C24,supreme!C24,underwriters!C24,Unison!C24,'United Republic'!C24,'first natl'!C24,'Investors Equity'!C24)+SUM('amer life asr'!C24,'Amer Std Life Acc'!C24,fcl!C24,'Confed Life (CLIC)'!C24,'Mutual Benefit'!C24,Settlers!C24,Statesman!C24,Universe!C24,AmerWstrn!C24)</f>
        <v>7819671.79512747</v>
      </c>
      <c r="D24" s="6">
        <f>SUM('Alabama Life'!D24,'American Educators'!D24,'American Integrity'!D24,'AMS Life'!D24,'Andrew Jackson'!D24,'coastal states'!D24,'Confed Life &amp; Annty (CLIAC)'!D24,'Consolidated National'!D24,'Consumers United'!D24,'Corporate Life'!D24,'Diamond Benefits'!D24,'EBL Life'!D24,'George Washington'!D24,'Inter-American'!D24,'Investment Life of America'!D24,'Midwest Life'!D24,'Mutual Security'!D24,'Natl American'!D24,'National Heritage'!D24,'New Jersey Life'!D24,'Old Colony Life'!D24,'Summit National'!D24,supreme!D24,underwriters!D24,Unison!D24,'United Republic'!D24,'first natl'!D24,'Investors Equity'!D24)+SUM('amer life asr'!D24,'Amer Std Life Acc'!D24,fcl!D24,'Confed Life (CLIC)'!D24,'Mutual Benefit'!D24,Settlers!D24,Statesman!D24,Universe!D24,AmerWstrn!D24)</f>
        <v>5318059.626790919</v>
      </c>
      <c r="E24" s="6">
        <f>SUM('Alabama Life'!E24,'American Educators'!E24,'American Integrity'!E24,'AMS Life'!E24,'Andrew Jackson'!E24,'coastal states'!E24,'Confed Life &amp; Annty (CLIAC)'!E24,'Consolidated National'!E24,'Consumers United'!E24,'Corporate Life'!E24,'Diamond Benefits'!E24,'EBL Life'!E24,'George Washington'!E24,'Inter-American'!E24,'Investment Life of America'!E24,'Midwest Life'!E24,'Mutual Security'!E24,'Natl American'!E24,'National Heritage'!E24,'New Jersey Life'!E24,'Old Colony Life'!E24,'Summit National'!E24,supreme!E24,underwriters!E24,Unison!E24,'United Republic'!E24,'first natl'!E24,'Investors Equity'!E24)+SUM('amer life asr'!E24,'Amer Std Life Acc'!E24,fcl!E24,'Confed Life (CLIC)'!E24,'Mutual Benefit'!E24,Settlers!E24,Statesman!E24,Universe!E24,AmerWstrn!E24)</f>
        <v>0</v>
      </c>
      <c r="F24" s="6">
        <f t="shared" si="0"/>
        <v>17648066.72482553</v>
      </c>
      <c r="G24" s="6">
        <f>SUM('Alabama Life'!F24,'American Educators'!F24,'American Integrity'!F24,'AMS Life'!F24,'Andrew Jackson'!F24,'coastal states'!F24,'Confed Life &amp; Annty (CLIAC)'!F24,'Consolidated National'!F24,'Consumers United'!F24,'Corporate Life'!F24,'Diamond Benefits'!F24,'EBL Life'!F24,'George Washington'!F24,'Inter-American'!F24,'Investment Life of America'!F24,'Midwest Life'!F24,'Mutual Security'!F24,'Natl American'!F24,'National Heritage'!F24,'New Jersey Life'!F24,'Old Colony Life'!F24,'Summit National'!F24,supreme!F24,underwriters!F24,Unison!F24,'United Republic'!F24,'first natl'!F24,'Investors Equity'!F24)+SUM('amer life asr'!F24,'Amer Std Life Acc'!F24,fcl!F24,'Confed Life (CLIC)'!F24,'Mutual Benefit'!F24,Settlers!F24,Statesman!F24,Universe!F24,AmerWstrn!F24)</f>
        <v>17648066.72482553</v>
      </c>
      <c r="I24" s="7" t="s">
        <v>243</v>
      </c>
      <c r="J24" s="6">
        <f>+summary!L59</f>
        <v>2136262.3999999994</v>
      </c>
    </row>
    <row r="25" spans="1:10" ht="12.75">
      <c r="A25" s="39" t="s">
        <v>40</v>
      </c>
      <c r="B25" s="6">
        <f>SUM('Alabama Life'!B25,'American Educators'!B25,'American Integrity'!B25,'AMS Life'!B25,'Andrew Jackson'!B25,'coastal states'!B25,'Confed Life &amp; Annty (CLIAC)'!B25,'Consolidated National'!B25,'Consumers United'!B25,'Corporate Life'!B25,'Diamond Benefits'!B25,'EBL Life'!B25,'George Washington'!B25,'Inter-American'!B25,'Investment Life of America'!B25,'Midwest Life'!B25,'Mutual Security'!B25,'Natl American'!B25,'National Heritage'!B25,'New Jersey Life'!B25,'Old Colony Life'!B25,'Summit National'!B25,supreme!B25,underwriters!B25,Unison!B25,'United Republic'!B25,'first natl'!B25,'Investors Equity'!B25)+SUM('amer life asr'!B25,'Amer Std Life Acc'!B25,fcl!B25,'Confed Life (CLIC)'!B25,'Mutual Benefit'!B25,Settlers!B25,Statesman!B25,Universe!B25,AmerWstrn!B25)</f>
        <v>587881.4021544659</v>
      </c>
      <c r="C25" s="6">
        <f>SUM('Alabama Life'!C25,'American Educators'!C25,'American Integrity'!C25,'AMS Life'!C25,'Andrew Jackson'!C25,'coastal states'!C25,'Confed Life &amp; Annty (CLIAC)'!C25,'Consolidated National'!C25,'Consumers United'!C25,'Corporate Life'!C25,'Diamond Benefits'!C25,'EBL Life'!C25,'George Washington'!C25,'Inter-American'!C25,'Investment Life of America'!C25,'Midwest Life'!C25,'Mutual Security'!C25,'Natl American'!C25,'National Heritage'!C25,'New Jersey Life'!C25,'Old Colony Life'!C25,'Summit National'!C25,supreme!C25,underwriters!C25,Unison!C25,'United Republic'!C25,'first natl'!C25,'Investors Equity'!C25)+SUM('amer life asr'!C25,'Amer Std Life Acc'!C25,fcl!C25,'Confed Life (CLIC)'!C25,'Mutual Benefit'!C25,Settlers!C25,Statesman!C25,Universe!C25,AmerWstrn!C25)</f>
        <v>480313.9546678712</v>
      </c>
      <c r="D25" s="6">
        <f>SUM('Alabama Life'!D25,'American Educators'!D25,'American Integrity'!D25,'AMS Life'!D25,'Andrew Jackson'!D25,'coastal states'!D25,'Confed Life &amp; Annty (CLIAC)'!D25,'Consolidated National'!D25,'Consumers United'!D25,'Corporate Life'!D25,'Diamond Benefits'!D25,'EBL Life'!D25,'George Washington'!D25,'Inter-American'!D25,'Investment Life of America'!D25,'Midwest Life'!D25,'Mutual Security'!D25,'Natl American'!D25,'National Heritage'!D25,'New Jersey Life'!D25,'Old Colony Life'!D25,'Summit National'!D25,supreme!D25,underwriters!D25,Unison!D25,'United Republic'!D25,'first natl'!D25,'Investors Equity'!D25)+SUM('amer life asr'!D25,'Amer Std Life Acc'!D25,fcl!D25,'Confed Life (CLIC)'!D25,'Mutual Benefit'!D25,Settlers!D25,Statesman!D25,Universe!D25,AmerWstrn!D25)</f>
        <v>160207.4063355862</v>
      </c>
      <c r="E25" s="6">
        <f>SUM('Alabama Life'!E25,'American Educators'!E25,'American Integrity'!E25,'AMS Life'!E25,'Andrew Jackson'!E25,'coastal states'!E25,'Confed Life &amp; Annty (CLIAC)'!E25,'Consolidated National'!E25,'Consumers United'!E25,'Corporate Life'!E25,'Diamond Benefits'!E25,'EBL Life'!E25,'George Washington'!E25,'Inter-American'!E25,'Investment Life of America'!E25,'Midwest Life'!E25,'Mutual Security'!E25,'Natl American'!E25,'National Heritage'!E25,'New Jersey Life'!E25,'Old Colony Life'!E25,'Summit National'!E25,supreme!E25,underwriters!E25,Unison!E25,'United Republic'!E25,'first natl'!E25,'Investors Equity'!E25)+SUM('amer life asr'!E25,'Amer Std Life Acc'!E25,fcl!E25,'Confed Life (CLIC)'!E25,'Mutual Benefit'!E25,Settlers!E25,Statesman!E25,Universe!E25,AmerWstrn!E25)</f>
        <v>76546.32032204713</v>
      </c>
      <c r="F25" s="6">
        <f t="shared" si="0"/>
        <v>1304949.0834799705</v>
      </c>
      <c r="G25" s="6">
        <f>SUM('Alabama Life'!F25,'American Educators'!F25,'American Integrity'!F25,'AMS Life'!F25,'Andrew Jackson'!F25,'coastal states'!F25,'Confed Life &amp; Annty (CLIAC)'!F25,'Consolidated National'!F25,'Consumers United'!F25,'Corporate Life'!F25,'Diamond Benefits'!F25,'EBL Life'!F25,'George Washington'!F25,'Inter-American'!F25,'Investment Life of America'!F25,'Midwest Life'!F25,'Mutual Security'!F25,'Natl American'!F25,'National Heritage'!F25,'New Jersey Life'!F25,'Old Colony Life'!F25,'Summit National'!F25,supreme!F25,underwriters!F25,Unison!F25,'United Republic'!F25,'first natl'!F25,'Investors Equity'!F25)+SUM('amer life asr'!F25,'Amer Std Life Acc'!F25,fcl!F25,'Confed Life (CLIC)'!F25,'Mutual Benefit'!F25,Settlers!F25,Statesman!F25,Universe!F25,AmerWstrn!F25)</f>
        <v>1304949.0834799705</v>
      </c>
      <c r="I25" s="7" t="s">
        <v>164</v>
      </c>
      <c r="J25" s="6">
        <f>+summary!L60</f>
        <v>4885280.88</v>
      </c>
    </row>
    <row r="26" spans="1:10" ht="12.75">
      <c r="A26" s="39" t="s">
        <v>42</v>
      </c>
      <c r="B26" s="6">
        <f>SUM('Alabama Life'!B26,'American Educators'!B26,'American Integrity'!B26,'AMS Life'!B26,'Andrew Jackson'!B26,'coastal states'!B26,'Confed Life &amp; Annty (CLIAC)'!B26,'Consolidated National'!B26,'Consumers United'!B26,'Corporate Life'!B26,'Diamond Benefits'!B26,'EBL Life'!B26,'George Washington'!B26,'Inter-American'!B26,'Investment Life of America'!B26,'Midwest Life'!B26,'Mutual Security'!B26,'Natl American'!B26,'National Heritage'!B26,'New Jersey Life'!B26,'Old Colony Life'!B26,'Summit National'!B26,supreme!B26,underwriters!B26,Unison!B26,'United Republic'!B26,'first natl'!B26,'Investors Equity'!B26)+SUM('amer life asr'!B26,'Amer Std Life Acc'!B26,fcl!B26,'Confed Life (CLIC)'!B26,'Mutual Benefit'!B26,Settlers!B26,Statesman!B26,Universe!B26,AmerWstrn!B26)</f>
        <v>2449202.4151080344</v>
      </c>
      <c r="C26" s="6">
        <f>SUM('Alabama Life'!C26,'American Educators'!C26,'American Integrity'!C26,'AMS Life'!C26,'Andrew Jackson'!C26,'coastal states'!C26,'Confed Life &amp; Annty (CLIAC)'!C26,'Consolidated National'!C26,'Consumers United'!C26,'Corporate Life'!C26,'Diamond Benefits'!C26,'EBL Life'!C26,'George Washington'!C26,'Inter-American'!C26,'Investment Life of America'!C26,'Midwest Life'!C26,'Mutual Security'!C26,'Natl American'!C26,'National Heritage'!C26,'New Jersey Life'!C26,'Old Colony Life'!C26,'Summit National'!C26,supreme!C26,underwriters!C26,Unison!C26,'United Republic'!C26,'first natl'!C26,'Investors Equity'!C26)+SUM('amer life asr'!C26,'Amer Std Life Acc'!C26,fcl!C26,'Confed Life (CLIC)'!C26,'Mutual Benefit'!C26,Settlers!C26,Statesman!C26,Universe!C26,AmerWstrn!C26)</f>
        <v>3270563.0218533413</v>
      </c>
      <c r="D26" s="6">
        <f>SUM('Alabama Life'!D26,'American Educators'!D26,'American Integrity'!D26,'AMS Life'!D26,'Andrew Jackson'!D26,'coastal states'!D26,'Confed Life &amp; Annty (CLIAC)'!D26,'Consolidated National'!D26,'Consumers United'!D26,'Corporate Life'!D26,'Diamond Benefits'!D26,'EBL Life'!D26,'George Washington'!D26,'Inter-American'!D26,'Investment Life of America'!D26,'Midwest Life'!D26,'Mutual Security'!D26,'Natl American'!D26,'National Heritage'!D26,'New Jersey Life'!D26,'Old Colony Life'!D26,'Summit National'!D26,supreme!D26,underwriters!D26,Unison!D26,'United Republic'!D26,'first natl'!D26,'Investors Equity'!D26)+SUM('amer life asr'!D26,'Amer Std Life Acc'!D26,fcl!D26,'Confed Life (CLIC)'!D26,'Mutual Benefit'!D26,Settlers!D26,Statesman!D26,Universe!D26,AmerWstrn!D26)</f>
        <v>1215980.7665206366</v>
      </c>
      <c r="E26" s="6">
        <f>SUM('Alabama Life'!E26,'American Educators'!E26,'American Integrity'!E26,'AMS Life'!E26,'Andrew Jackson'!E26,'coastal states'!E26,'Confed Life &amp; Annty (CLIAC)'!E26,'Consolidated National'!E26,'Consumers United'!E26,'Corporate Life'!E26,'Diamond Benefits'!E26,'EBL Life'!E26,'George Washington'!E26,'Inter-American'!E26,'Investment Life of America'!E26,'Midwest Life'!E26,'Mutual Security'!E26,'Natl American'!E26,'National Heritage'!E26,'New Jersey Life'!E26,'Old Colony Life'!E26,'Summit National'!E26,supreme!E26,underwriters!E26,Unison!E26,'United Republic'!E26,'first natl'!E26,'Investors Equity'!E26)+SUM('amer life asr'!E26,'Amer Std Life Acc'!E26,fcl!E26,'Confed Life (CLIC)'!E26,'Mutual Benefit'!E26,Settlers!E26,Statesman!E26,Universe!E26,AmerWstrn!E26)</f>
        <v>0</v>
      </c>
      <c r="F26" s="6">
        <f t="shared" si="0"/>
        <v>6935746.203482011</v>
      </c>
      <c r="G26" s="6">
        <f>SUM('Alabama Life'!F26,'American Educators'!F26,'American Integrity'!F26,'AMS Life'!F26,'Andrew Jackson'!F26,'coastal states'!F26,'Confed Life &amp; Annty (CLIAC)'!F26,'Consolidated National'!F26,'Consumers United'!F26,'Corporate Life'!F26,'Diamond Benefits'!F26,'EBL Life'!F26,'George Washington'!F26,'Inter-American'!F26,'Investment Life of America'!F26,'Midwest Life'!F26,'Mutual Security'!F26,'Natl American'!F26,'National Heritage'!F26,'New Jersey Life'!F26,'Old Colony Life'!F26,'Summit National'!F26,supreme!F26,underwriters!F26,Unison!F26,'United Republic'!F26,'first natl'!F26,'Investors Equity'!F26)+SUM('amer life asr'!F26,'Amer Std Life Acc'!F26,fcl!F26,'Confed Life (CLIC)'!F26,'Mutual Benefit'!F26,Settlers!F26,Statesman!F26,Universe!F26,AmerWstrn!F26)</f>
        <v>6935746.203482012</v>
      </c>
      <c r="I26" s="7" t="s">
        <v>165</v>
      </c>
      <c r="J26" s="6">
        <f>+summary!L61</f>
        <v>133340584.78937048</v>
      </c>
    </row>
    <row r="27" spans="1:10" ht="12.75">
      <c r="A27" s="39" t="s">
        <v>44</v>
      </c>
      <c r="B27" s="6">
        <f>SUM('Alabama Life'!B27,'American Educators'!B27,'American Integrity'!B27,'AMS Life'!B27,'Andrew Jackson'!B27,'coastal states'!B27,'Confed Life &amp; Annty (CLIAC)'!B27,'Consolidated National'!B27,'Consumers United'!B27,'Corporate Life'!B27,'Diamond Benefits'!B27,'EBL Life'!B27,'George Washington'!B27,'Inter-American'!B27,'Investment Life of America'!B27,'Midwest Life'!B27,'Mutual Security'!B27,'Natl American'!B27,'National Heritage'!B27,'New Jersey Life'!B27,'Old Colony Life'!B27,'Summit National'!B27,supreme!B27,underwriters!B27,Unison!B27,'United Republic'!B27,'first natl'!B27,'Investors Equity'!B27)+SUM('amer life asr'!B27,'Amer Std Life Acc'!B27,fcl!B27,'Confed Life (CLIC)'!B27,'Mutual Benefit'!B27,Settlers!B27,Statesman!B27,Universe!B27,AmerWstrn!B27)</f>
        <v>3838909.958950412</v>
      </c>
      <c r="C27" s="6">
        <f>SUM('Alabama Life'!C27,'American Educators'!C27,'American Integrity'!C27,'AMS Life'!C27,'Andrew Jackson'!C27,'coastal states'!C27,'Confed Life &amp; Annty (CLIAC)'!C27,'Consolidated National'!C27,'Consumers United'!C27,'Corporate Life'!C27,'Diamond Benefits'!C27,'EBL Life'!C27,'George Washington'!C27,'Inter-American'!C27,'Investment Life of America'!C27,'Midwest Life'!C27,'Mutual Security'!C27,'Natl American'!C27,'National Heritage'!C27,'New Jersey Life'!C27,'Old Colony Life'!C27,'Summit National'!C27,supreme!C27,underwriters!C27,Unison!C27,'United Republic'!C27,'first natl'!C27,'Investors Equity'!C27)+SUM('amer life asr'!C27,'Amer Std Life Acc'!C27,fcl!C27,'Confed Life (CLIC)'!C27,'Mutual Benefit'!C27,Settlers!C27,Statesman!C27,Universe!C27,AmerWstrn!C27)</f>
        <v>24087.541965701403</v>
      </c>
      <c r="D27" s="6">
        <f>SUM('Alabama Life'!D27,'American Educators'!D27,'American Integrity'!D27,'AMS Life'!D27,'Andrew Jackson'!D27,'coastal states'!D27,'Confed Life &amp; Annty (CLIAC)'!D27,'Consolidated National'!D27,'Consumers United'!D27,'Corporate Life'!D27,'Diamond Benefits'!D27,'EBL Life'!D27,'George Washington'!D27,'Inter-American'!D27,'Investment Life of America'!D27,'Midwest Life'!D27,'Mutual Security'!D27,'Natl American'!D27,'National Heritage'!D27,'New Jersey Life'!D27,'Old Colony Life'!D27,'Summit National'!D27,supreme!D27,underwriters!D27,Unison!D27,'United Republic'!D27,'first natl'!D27,'Investors Equity'!D27)+SUM('amer life asr'!D27,'Amer Std Life Acc'!D27,fcl!D27,'Confed Life (CLIC)'!D27,'Mutual Benefit'!D27,Settlers!D27,Statesman!D27,Universe!D27,AmerWstrn!D27)</f>
        <v>396156.32330652047</v>
      </c>
      <c r="E27" s="6">
        <f>SUM('Alabama Life'!E27,'American Educators'!E27,'American Integrity'!E27,'AMS Life'!E27,'Andrew Jackson'!E27,'coastal states'!E27,'Confed Life &amp; Annty (CLIAC)'!E27,'Consolidated National'!E27,'Consumers United'!E27,'Corporate Life'!E27,'Diamond Benefits'!E27,'EBL Life'!E27,'George Washington'!E27,'Inter-American'!E27,'Investment Life of America'!E27,'Midwest Life'!E27,'Mutual Security'!E27,'Natl American'!E27,'National Heritage'!E27,'New Jersey Life'!E27,'Old Colony Life'!E27,'Summit National'!E27,supreme!E27,underwriters!E27,Unison!E27,'United Republic'!E27,'first natl'!E27,'Investors Equity'!E27)+SUM('amer life asr'!E27,'Amer Std Life Acc'!E27,fcl!E27,'Confed Life (CLIC)'!E27,'Mutual Benefit'!E27,Settlers!E27,Statesman!E27,Universe!E27,AmerWstrn!E27)</f>
        <v>0</v>
      </c>
      <c r="F27" s="6">
        <f t="shared" si="0"/>
        <v>4259153.824222634</v>
      </c>
      <c r="G27" s="6">
        <f>SUM('Alabama Life'!F27,'American Educators'!F27,'American Integrity'!F27,'AMS Life'!F27,'Andrew Jackson'!F27,'coastal states'!F27,'Confed Life &amp; Annty (CLIAC)'!F27,'Consolidated National'!F27,'Consumers United'!F27,'Corporate Life'!F27,'Diamond Benefits'!F27,'EBL Life'!F27,'George Washington'!F27,'Inter-American'!F27,'Investment Life of America'!F27,'Midwest Life'!F27,'Mutual Security'!F27,'Natl American'!F27,'National Heritage'!F27,'New Jersey Life'!F27,'Old Colony Life'!F27,'Summit National'!F27,supreme!F27,underwriters!F27,Unison!F27,'United Republic'!F27,'first natl'!F27,'Investors Equity'!F27)+SUM('amer life asr'!F27,'Amer Std Life Acc'!F27,fcl!F27,'Confed Life (CLIC)'!F27,'Mutual Benefit'!F27,Settlers!F27,Statesman!F27,Universe!F27,AmerWstrn!F27)</f>
        <v>4259153.824222635</v>
      </c>
      <c r="I27" s="7" t="s">
        <v>166</v>
      </c>
      <c r="J27" s="6">
        <f>+summary!L62</f>
        <v>20891201.08</v>
      </c>
    </row>
    <row r="28" spans="1:10" ht="12.75">
      <c r="A28" s="39" t="s">
        <v>45</v>
      </c>
      <c r="B28" s="6">
        <f>SUM('Alabama Life'!B28,'American Educators'!B28,'American Integrity'!B28,'AMS Life'!B28,'Andrew Jackson'!B28,'coastal states'!B28,'Confed Life &amp; Annty (CLIAC)'!B28,'Consolidated National'!B28,'Consumers United'!B28,'Corporate Life'!B28,'Diamond Benefits'!B28,'EBL Life'!B28,'George Washington'!B28,'Inter-American'!B28,'Investment Life of America'!B28,'Midwest Life'!B28,'Mutual Security'!B28,'Natl American'!B28,'National Heritage'!B28,'New Jersey Life'!B28,'Old Colony Life'!B28,'Summit National'!B28,supreme!B28,underwriters!B28,Unison!B28,'United Republic'!B28,'first natl'!B28,'Investors Equity'!B28)+SUM('amer life asr'!B28,'Amer Std Life Acc'!B28,fcl!B28,'Confed Life (CLIC)'!B28,'Mutual Benefit'!B28,Settlers!B28,Statesman!B28,Universe!B28,AmerWstrn!B28)</f>
        <v>10369173.848604461</v>
      </c>
      <c r="C28" s="6">
        <f>SUM('Alabama Life'!C28,'American Educators'!C28,'American Integrity'!C28,'AMS Life'!C28,'Andrew Jackson'!C28,'coastal states'!C28,'Confed Life &amp; Annty (CLIAC)'!C28,'Consolidated National'!C28,'Consumers United'!C28,'Corporate Life'!C28,'Diamond Benefits'!C28,'EBL Life'!C28,'George Washington'!C28,'Inter-American'!C28,'Investment Life of America'!C28,'Midwest Life'!C28,'Mutual Security'!C28,'Natl American'!C28,'National Heritage'!C28,'New Jersey Life'!C28,'Old Colony Life'!C28,'Summit National'!C28,supreme!C28,underwriters!C28,Unison!C28,'United Republic'!C28,'first natl'!C28,'Investors Equity'!C28)+SUM('amer life asr'!C28,'Amer Std Life Acc'!C28,fcl!C28,'Confed Life (CLIC)'!C28,'Mutual Benefit'!C28,Settlers!C28,Statesman!C28,Universe!C28,AmerWstrn!C28)</f>
        <v>43406833.12785199</v>
      </c>
      <c r="D28" s="6">
        <f>SUM('Alabama Life'!D28,'American Educators'!D28,'American Integrity'!D28,'AMS Life'!D28,'Andrew Jackson'!D28,'coastal states'!D28,'Confed Life &amp; Annty (CLIAC)'!D28,'Consolidated National'!D28,'Consumers United'!D28,'Corporate Life'!D28,'Diamond Benefits'!D28,'EBL Life'!D28,'George Washington'!D28,'Inter-American'!D28,'Investment Life of America'!D28,'Midwest Life'!D28,'Mutual Security'!D28,'Natl American'!D28,'National Heritage'!D28,'New Jersey Life'!D28,'Old Colony Life'!D28,'Summit National'!D28,supreme!D28,underwriters!D28,Unison!D28,'United Republic'!D28,'first natl'!D28,'Investors Equity'!D28)+SUM('amer life asr'!D28,'Amer Std Life Acc'!D28,fcl!D28,'Confed Life (CLIC)'!D28,'Mutual Benefit'!D28,Settlers!D28,Statesman!D28,Universe!D28,AmerWstrn!D28)</f>
        <v>328661.68464100105</v>
      </c>
      <c r="E28" s="6">
        <f>SUM('Alabama Life'!E28,'American Educators'!E28,'American Integrity'!E28,'AMS Life'!E28,'Andrew Jackson'!E28,'coastal states'!E28,'Confed Life &amp; Annty (CLIAC)'!E28,'Consolidated National'!E28,'Consumers United'!E28,'Corporate Life'!E28,'Diamond Benefits'!E28,'EBL Life'!E28,'George Washington'!E28,'Inter-American'!E28,'Investment Life of America'!E28,'Midwest Life'!E28,'Mutual Security'!E28,'Natl American'!E28,'National Heritage'!E28,'New Jersey Life'!E28,'Old Colony Life'!E28,'Summit National'!E28,supreme!E28,underwriters!E28,Unison!E28,'United Republic'!E28,'first natl'!E28,'Investors Equity'!E28)+SUM('amer life asr'!E28,'Amer Std Life Acc'!E28,fcl!E28,'Confed Life (CLIC)'!E28,'Mutual Benefit'!E28,Settlers!E28,Statesman!E28,Universe!E28,AmerWstrn!E28)</f>
        <v>4171556.7909622863</v>
      </c>
      <c r="F28" s="6">
        <f t="shared" si="0"/>
        <v>58276225.452059746</v>
      </c>
      <c r="G28" s="6">
        <f>SUM('Alabama Life'!F28,'American Educators'!F28,'American Integrity'!F28,'AMS Life'!F28,'Andrew Jackson'!F28,'coastal states'!F28,'Confed Life &amp; Annty (CLIAC)'!F28,'Consolidated National'!F28,'Consumers United'!F28,'Corporate Life'!F28,'Diamond Benefits'!F28,'EBL Life'!F28,'George Washington'!F28,'Inter-American'!F28,'Investment Life of America'!F28,'Midwest Life'!F28,'Mutual Security'!F28,'Natl American'!F28,'National Heritage'!F28,'New Jersey Life'!F28,'Old Colony Life'!F28,'Summit National'!F28,supreme!F28,underwriters!F28,Unison!F28,'United Republic'!F28,'first natl'!F28,'Investors Equity'!F28)+SUM('amer life asr'!F28,'Amer Std Life Acc'!F28,fcl!F28,'Confed Life (CLIC)'!F28,'Mutual Benefit'!F28,Settlers!F28,Statesman!F28,Universe!F28,AmerWstrn!F28)</f>
        <v>58276225.45205974</v>
      </c>
      <c r="I28" s="7" t="s">
        <v>136</v>
      </c>
      <c r="J28" s="6">
        <f>+summary!L63</f>
        <v>20022158.87</v>
      </c>
    </row>
    <row r="29" spans="1:10" ht="12.75">
      <c r="A29" s="39" t="s">
        <v>46</v>
      </c>
      <c r="B29" s="6">
        <f>SUM('Alabama Life'!B29,'American Educators'!B29,'American Integrity'!B29,'AMS Life'!B29,'Andrew Jackson'!B29,'coastal states'!B29,'Confed Life &amp; Annty (CLIAC)'!B29,'Consolidated National'!B29,'Consumers United'!B29,'Corporate Life'!B29,'Diamond Benefits'!B29,'EBL Life'!B29,'George Washington'!B29,'Inter-American'!B29,'Investment Life of America'!B29,'Midwest Life'!B29,'Mutual Security'!B29,'Natl American'!B29,'National Heritage'!B29,'New Jersey Life'!B29,'Old Colony Life'!B29,'Summit National'!B29,supreme!B29,underwriters!B29,Unison!B29,'United Republic'!B29,'first natl'!B29,'Investors Equity'!B29)+SUM('amer life asr'!B29,'Amer Std Life Acc'!B29,fcl!B29,'Confed Life (CLIC)'!B29,'Mutual Benefit'!B29,Settlers!B29,Statesman!B29,Universe!B29,AmerWstrn!B29)</f>
        <v>3628433.368449486</v>
      </c>
      <c r="C29" s="6">
        <f>SUM('Alabama Life'!C29,'American Educators'!C29,'American Integrity'!C29,'AMS Life'!C29,'Andrew Jackson'!C29,'coastal states'!C29,'Confed Life &amp; Annty (CLIAC)'!C29,'Consolidated National'!C29,'Consumers United'!C29,'Corporate Life'!C29,'Diamond Benefits'!C29,'EBL Life'!C29,'George Washington'!C29,'Inter-American'!C29,'Investment Life of America'!C29,'Midwest Life'!C29,'Mutual Security'!C29,'Natl American'!C29,'National Heritage'!C29,'New Jersey Life'!C29,'Old Colony Life'!C29,'Summit National'!C29,supreme!C29,underwriters!C29,Unison!C29,'United Republic'!C29,'first natl'!C29,'Investors Equity'!C29)+SUM('amer life asr'!C29,'Amer Std Life Acc'!C29,fcl!C29,'Confed Life (CLIC)'!C29,'Mutual Benefit'!C29,Settlers!C29,Statesman!C29,Universe!C29,AmerWstrn!C29)</f>
        <v>19648341.534985874</v>
      </c>
      <c r="D29" s="6">
        <f>SUM('Alabama Life'!D29,'American Educators'!D29,'American Integrity'!D29,'AMS Life'!D29,'Andrew Jackson'!D29,'coastal states'!D29,'Confed Life &amp; Annty (CLIAC)'!D29,'Consolidated National'!D29,'Consumers United'!D29,'Corporate Life'!D29,'Diamond Benefits'!D29,'EBL Life'!D29,'George Washington'!D29,'Inter-American'!D29,'Investment Life of America'!D29,'Midwest Life'!D29,'Mutual Security'!D29,'Natl American'!D29,'National Heritage'!D29,'New Jersey Life'!D29,'Old Colony Life'!D29,'Summit National'!D29,supreme!D29,underwriters!D29,Unison!D29,'United Republic'!D29,'first natl'!D29,'Investors Equity'!D29)+SUM('amer life asr'!D29,'Amer Std Life Acc'!D29,fcl!D29,'Confed Life (CLIC)'!D29,'Mutual Benefit'!D29,Settlers!D29,Statesman!D29,Universe!D29,AmerWstrn!D29)</f>
        <v>347967.1069675336</v>
      </c>
      <c r="E29" s="6">
        <f>SUM('Alabama Life'!E29,'American Educators'!E29,'American Integrity'!E29,'AMS Life'!E29,'Andrew Jackson'!E29,'coastal states'!E29,'Confed Life &amp; Annty (CLIAC)'!E29,'Consolidated National'!E29,'Consumers United'!E29,'Corporate Life'!E29,'Diamond Benefits'!E29,'EBL Life'!E29,'George Washington'!E29,'Inter-American'!E29,'Investment Life of America'!E29,'Midwest Life'!E29,'Mutual Security'!E29,'Natl American'!E29,'National Heritage'!E29,'New Jersey Life'!E29,'Old Colony Life'!E29,'Summit National'!E29,supreme!E29,underwriters!E29,Unison!E29,'United Republic'!E29,'first natl'!E29,'Investors Equity'!E29)+SUM('amer life asr'!E29,'Amer Std Life Acc'!E29,fcl!E29,'Confed Life (CLIC)'!E29,'Mutual Benefit'!E29,Settlers!E29,Statesman!E29,Universe!E29,AmerWstrn!E29)</f>
        <v>3022210.4268557956</v>
      </c>
      <c r="F29" s="6">
        <f t="shared" si="0"/>
        <v>26646952.43725869</v>
      </c>
      <c r="G29" s="6">
        <f>SUM('Alabama Life'!F29,'American Educators'!F29,'American Integrity'!F29,'AMS Life'!F29,'Andrew Jackson'!F29,'coastal states'!F29,'Confed Life &amp; Annty (CLIAC)'!F29,'Consolidated National'!F29,'Consumers United'!F29,'Corporate Life'!F29,'Diamond Benefits'!F29,'EBL Life'!F29,'George Washington'!F29,'Inter-American'!F29,'Investment Life of America'!F29,'Midwest Life'!F29,'Mutual Security'!F29,'Natl American'!F29,'National Heritage'!F29,'New Jersey Life'!F29,'Old Colony Life'!F29,'Summit National'!F29,supreme!F29,underwriters!F29,Unison!F29,'United Republic'!F29,'first natl'!F29,'Investors Equity'!F29)+SUM('amer life asr'!F29,'Amer Std Life Acc'!F29,fcl!F29,'Confed Life (CLIC)'!F29,'Mutual Benefit'!F29,Settlers!F29,Statesman!F29,Universe!F29,AmerWstrn!F29)</f>
        <v>26646952.437258687</v>
      </c>
      <c r="I29" s="7" t="s">
        <v>167</v>
      </c>
      <c r="J29" s="6">
        <f>+summary!L64</f>
        <v>32909960.980000008</v>
      </c>
    </row>
    <row r="30" spans="1:10" ht="12.75">
      <c r="A30" s="39" t="s">
        <v>47</v>
      </c>
      <c r="B30" s="6">
        <f>SUM('Alabama Life'!B30,'American Educators'!B30,'American Integrity'!B30,'AMS Life'!B30,'Andrew Jackson'!B30,'coastal states'!B30,'Confed Life &amp; Annty (CLIAC)'!B30,'Consolidated National'!B30,'Consumers United'!B30,'Corporate Life'!B30,'Diamond Benefits'!B30,'EBL Life'!B30,'George Washington'!B30,'Inter-American'!B30,'Investment Life of America'!B30,'Midwest Life'!B30,'Mutual Security'!B30,'Natl American'!B30,'National Heritage'!B30,'New Jersey Life'!B30,'Old Colony Life'!B30,'Summit National'!B30,supreme!B30,underwriters!B30,Unison!B30,'United Republic'!B30,'first natl'!B30,'Investors Equity'!B30)+SUM('amer life asr'!B30,'Amer Std Life Acc'!B30,fcl!B30,'Confed Life (CLIC)'!B30,'Mutual Benefit'!B30,Settlers!B30,Statesman!B30,Universe!B30,AmerWstrn!B30)</f>
        <v>15579754.394153183</v>
      </c>
      <c r="C30" s="6">
        <f>SUM('Alabama Life'!C30,'American Educators'!C30,'American Integrity'!C30,'AMS Life'!C30,'Andrew Jackson'!C30,'coastal states'!C30,'Confed Life &amp; Annty (CLIAC)'!C30,'Consolidated National'!C30,'Consumers United'!C30,'Corporate Life'!C30,'Diamond Benefits'!C30,'EBL Life'!C30,'George Washington'!C30,'Inter-American'!C30,'Investment Life of America'!C30,'Midwest Life'!C30,'Mutual Security'!C30,'Natl American'!C30,'National Heritage'!C30,'New Jersey Life'!C30,'Old Colony Life'!C30,'Summit National'!C30,supreme!C30,underwriters!C30,Unison!C30,'United Republic'!C30,'first natl'!C30,'Investors Equity'!C30)+SUM('amer life asr'!C30,'Amer Std Life Acc'!C30,fcl!C30,'Confed Life (CLIC)'!C30,'Mutual Benefit'!C30,Settlers!C30,Statesman!C30,Universe!C30,AmerWstrn!C30)</f>
        <v>9542503.950561415</v>
      </c>
      <c r="D30" s="6">
        <f>SUM('Alabama Life'!D30,'American Educators'!D30,'American Integrity'!D30,'AMS Life'!D30,'Andrew Jackson'!D30,'coastal states'!D30,'Confed Life &amp; Annty (CLIAC)'!D30,'Consolidated National'!D30,'Consumers United'!D30,'Corporate Life'!D30,'Diamond Benefits'!D30,'EBL Life'!D30,'George Washington'!D30,'Inter-American'!D30,'Investment Life of America'!D30,'Midwest Life'!D30,'Mutual Security'!D30,'Natl American'!D30,'National Heritage'!D30,'New Jersey Life'!D30,'Old Colony Life'!D30,'Summit National'!D30,supreme!D30,underwriters!D30,Unison!D30,'United Republic'!D30,'first natl'!D30,'Investors Equity'!D30)+SUM('amer life asr'!D30,'Amer Std Life Acc'!D30,fcl!D30,'Confed Life (CLIC)'!D30,'Mutual Benefit'!D30,Settlers!D30,Statesman!D30,Universe!D30,AmerWstrn!D30)</f>
        <v>731941.9418947597</v>
      </c>
      <c r="E30" s="6">
        <f>SUM('Alabama Life'!E30,'American Educators'!E30,'American Integrity'!E30,'AMS Life'!E30,'Andrew Jackson'!E30,'coastal states'!E30,'Confed Life &amp; Annty (CLIAC)'!E30,'Consolidated National'!E30,'Consumers United'!E30,'Corporate Life'!E30,'Diamond Benefits'!E30,'EBL Life'!E30,'George Washington'!E30,'Inter-American'!E30,'Investment Life of America'!E30,'Midwest Life'!E30,'Mutual Security'!E30,'Natl American'!E30,'National Heritage'!E30,'New Jersey Life'!E30,'Old Colony Life'!E30,'Summit National'!E30,supreme!E30,underwriters!E30,Unison!E30,'United Republic'!E30,'first natl'!E30,'Investors Equity'!E30)+SUM('amer life asr'!E30,'Amer Std Life Acc'!E30,fcl!E30,'Confed Life (CLIC)'!E30,'Mutual Benefit'!E30,Settlers!E30,Statesman!E30,Universe!E30,AmerWstrn!E30)</f>
        <v>0</v>
      </c>
      <c r="F30" s="6">
        <f t="shared" si="0"/>
        <v>25854200.286609355</v>
      </c>
      <c r="G30" s="6">
        <f>SUM('Alabama Life'!F30,'American Educators'!F30,'American Integrity'!F30,'AMS Life'!F30,'Andrew Jackson'!F30,'coastal states'!F30,'Confed Life &amp; Annty (CLIAC)'!F30,'Consolidated National'!F30,'Consumers United'!F30,'Corporate Life'!F30,'Diamond Benefits'!F30,'EBL Life'!F30,'George Washington'!F30,'Inter-American'!F30,'Investment Life of America'!F30,'Midwest Life'!F30,'Mutual Security'!F30,'Natl American'!F30,'National Heritage'!F30,'New Jersey Life'!F30,'Old Colony Life'!F30,'Summit National'!F30,supreme!F30,underwriters!F30,Unison!F30,'United Republic'!F30,'first natl'!F30,'Investors Equity'!F30)+SUM('amer life asr'!F30,'Amer Std Life Acc'!F30,fcl!F30,'Confed Life (CLIC)'!F30,'Mutual Benefit'!F30,Settlers!F30,Statesman!F30,Universe!F30,AmerWstrn!F30)</f>
        <v>25854200.28660936</v>
      </c>
      <c r="I30" s="7" t="s">
        <v>138</v>
      </c>
      <c r="J30" s="8">
        <f>+summary!L65</f>
        <v>-1683947.599999722</v>
      </c>
    </row>
    <row r="31" spans="1:10" ht="12.75">
      <c r="A31" s="39" t="s">
        <v>48</v>
      </c>
      <c r="B31" s="6">
        <f>SUM('Alabama Life'!B31,'American Educators'!B31,'American Integrity'!B31,'AMS Life'!B31,'Andrew Jackson'!B31,'coastal states'!B31,'Confed Life &amp; Annty (CLIAC)'!B31,'Consolidated National'!B31,'Consumers United'!B31,'Corporate Life'!B31,'Diamond Benefits'!B31,'EBL Life'!B31,'George Washington'!B31,'Inter-American'!B31,'Investment Life of America'!B31,'Midwest Life'!B31,'Mutual Security'!B31,'Natl American'!B31,'National Heritage'!B31,'New Jersey Life'!B31,'Old Colony Life'!B31,'Summit National'!B31,supreme!B31,underwriters!B31,Unison!B31,'United Republic'!B31,'first natl'!B31,'Investors Equity'!B31)+SUM('amer life asr'!B31,'Amer Std Life Acc'!B31,fcl!B31,'Confed Life (CLIC)'!B31,'Mutual Benefit'!B31,Settlers!B31,Statesman!B31,Universe!B31,AmerWstrn!B31)</f>
        <v>3257155.889503842</v>
      </c>
      <c r="C31" s="6">
        <f>SUM('Alabama Life'!C31,'American Educators'!C31,'American Integrity'!C31,'AMS Life'!C31,'Andrew Jackson'!C31,'coastal states'!C31,'Confed Life &amp; Annty (CLIAC)'!C31,'Consolidated National'!C31,'Consumers United'!C31,'Corporate Life'!C31,'Diamond Benefits'!C31,'EBL Life'!C31,'George Washington'!C31,'Inter-American'!C31,'Investment Life of America'!C31,'Midwest Life'!C31,'Mutual Security'!C31,'Natl American'!C31,'National Heritage'!C31,'New Jersey Life'!C31,'Old Colony Life'!C31,'Summit National'!C31,supreme!C31,underwriters!C31,Unison!C31,'United Republic'!C31,'first natl'!C31,'Investors Equity'!C31)+SUM('amer life asr'!C31,'Amer Std Life Acc'!C31,fcl!C31,'Confed Life (CLIC)'!C31,'Mutual Benefit'!C31,Settlers!C31,Statesman!C31,Universe!C31,AmerWstrn!C31)</f>
        <v>7182294.1377200335</v>
      </c>
      <c r="D31" s="6">
        <f>SUM('Alabama Life'!D31,'American Educators'!D31,'American Integrity'!D31,'AMS Life'!D31,'Andrew Jackson'!D31,'coastal states'!D31,'Confed Life &amp; Annty (CLIAC)'!D31,'Consolidated National'!D31,'Consumers United'!D31,'Corporate Life'!D31,'Diamond Benefits'!D31,'EBL Life'!D31,'George Washington'!D31,'Inter-American'!D31,'Investment Life of America'!D31,'Midwest Life'!D31,'Mutual Security'!D31,'Natl American'!D31,'National Heritage'!D31,'New Jersey Life'!D31,'Old Colony Life'!D31,'Summit National'!D31,supreme!D31,underwriters!D31,Unison!D31,'United Republic'!D31,'first natl'!D31,'Investors Equity'!D31)+SUM('amer life asr'!D31,'Amer Std Life Acc'!D31,fcl!D31,'Confed Life (CLIC)'!D31,'Mutual Benefit'!D31,Settlers!D31,Statesman!D31,Universe!D31,AmerWstrn!D31)</f>
        <v>5317620.082825095</v>
      </c>
      <c r="E31" s="6">
        <f>SUM('Alabama Life'!E31,'American Educators'!E31,'American Integrity'!E31,'AMS Life'!E31,'Andrew Jackson'!E31,'coastal states'!E31,'Confed Life &amp; Annty (CLIAC)'!E31,'Consolidated National'!E31,'Consumers United'!E31,'Corporate Life'!E31,'Diamond Benefits'!E31,'EBL Life'!E31,'George Washington'!E31,'Inter-American'!E31,'Investment Life of America'!E31,'Midwest Life'!E31,'Mutual Security'!E31,'Natl American'!E31,'National Heritage'!E31,'New Jersey Life'!E31,'Old Colony Life'!E31,'Summit National'!E31,supreme!E31,underwriters!E31,Unison!E31,'United Republic'!E31,'first natl'!E31,'Investors Equity'!E31)+SUM('amer life asr'!E31,'Amer Std Life Acc'!E31,fcl!E31,'Confed Life (CLIC)'!E31,'Mutual Benefit'!E31,Settlers!E31,Statesman!E31,Universe!E31,AmerWstrn!E31)</f>
        <v>29057.63552553873</v>
      </c>
      <c r="F31" s="6">
        <f t="shared" si="0"/>
        <v>15786127.745574512</v>
      </c>
      <c r="G31" s="6">
        <f>SUM('Alabama Life'!F31,'American Educators'!F31,'American Integrity'!F31,'AMS Life'!F31,'Andrew Jackson'!F31,'coastal states'!F31,'Confed Life &amp; Annty (CLIAC)'!F31,'Consolidated National'!F31,'Consumers United'!F31,'Corporate Life'!F31,'Diamond Benefits'!F31,'EBL Life'!F31,'George Washington'!F31,'Inter-American'!F31,'Investment Life of America'!F31,'Midwest Life'!F31,'Mutual Security'!F31,'Natl American'!F31,'National Heritage'!F31,'New Jersey Life'!F31,'Old Colony Life'!F31,'Summit National'!F31,supreme!F31,underwriters!F31,Unison!F31,'United Republic'!F31,'first natl'!F31,'Investors Equity'!F31)+SUM('amer life asr'!F31,'Amer Std Life Acc'!F31,fcl!F31,'Confed Life (CLIC)'!F31,'Mutual Benefit'!F31,Settlers!F31,Statesman!F31,Universe!F31,AmerWstrn!F31)</f>
        <v>15786127.745574513</v>
      </c>
      <c r="I31" s="7" t="s">
        <v>168</v>
      </c>
      <c r="J31" s="6">
        <f>+summary!L66</f>
        <v>45080900.83999999</v>
      </c>
    </row>
    <row r="32" spans="1:10" ht="12.75">
      <c r="A32" s="39" t="s">
        <v>49</v>
      </c>
      <c r="B32" s="6">
        <f>SUM('Alabama Life'!B32,'American Educators'!B32,'American Integrity'!B32,'AMS Life'!B32,'Andrew Jackson'!B32,'coastal states'!B32,'Confed Life &amp; Annty (CLIAC)'!B32,'Consolidated National'!B32,'Consumers United'!B32,'Corporate Life'!B32,'Diamond Benefits'!B32,'EBL Life'!B32,'George Washington'!B32,'Inter-American'!B32,'Investment Life of America'!B32,'Midwest Life'!B32,'Mutual Security'!B32,'Natl American'!B32,'National Heritage'!B32,'New Jersey Life'!B32,'Old Colony Life'!B32,'Summit National'!B32,supreme!B32,underwriters!B32,Unison!B32,'United Republic'!B32,'first natl'!B32,'Investors Equity'!B32)+SUM('amer life asr'!B32,'Amer Std Life Acc'!B32,fcl!B32,'Confed Life (CLIC)'!B32,'Mutual Benefit'!B32,Settlers!B32,Statesman!B32,Universe!B32,AmerWstrn!B32)</f>
        <v>788202.1202206307</v>
      </c>
      <c r="C32" s="6">
        <f>SUM('Alabama Life'!C32,'American Educators'!C32,'American Integrity'!C32,'AMS Life'!C32,'Andrew Jackson'!C32,'coastal states'!C32,'Confed Life &amp; Annty (CLIAC)'!C32,'Consolidated National'!C32,'Consumers United'!C32,'Corporate Life'!C32,'Diamond Benefits'!C32,'EBL Life'!C32,'George Washington'!C32,'Inter-American'!C32,'Investment Life of America'!C32,'Midwest Life'!C32,'Mutual Security'!C32,'Natl American'!C32,'National Heritage'!C32,'New Jersey Life'!C32,'Old Colony Life'!C32,'Summit National'!C32,supreme!C32,underwriters!C32,Unison!C32,'United Republic'!C32,'first natl'!C32,'Investors Equity'!C32)+SUM('amer life asr'!C32,'Amer Std Life Acc'!C32,fcl!C32,'Confed Life (CLIC)'!C32,'Mutual Benefit'!C32,Settlers!C32,Statesman!C32,Universe!C32,AmerWstrn!C32)</f>
        <v>2000592.0596374252</v>
      </c>
      <c r="D32" s="6">
        <f>SUM('Alabama Life'!D32,'American Educators'!D32,'American Integrity'!D32,'AMS Life'!D32,'Andrew Jackson'!D32,'coastal states'!D32,'Confed Life &amp; Annty (CLIAC)'!D32,'Consolidated National'!D32,'Consumers United'!D32,'Corporate Life'!D32,'Diamond Benefits'!D32,'EBL Life'!D32,'George Washington'!D32,'Inter-American'!D32,'Investment Life of America'!D32,'Midwest Life'!D32,'Mutual Security'!D32,'Natl American'!D32,'National Heritage'!D32,'New Jersey Life'!D32,'Old Colony Life'!D32,'Summit National'!D32,supreme!D32,underwriters!D32,Unison!D32,'United Republic'!D32,'first natl'!D32,'Investors Equity'!D32)+SUM('amer life asr'!D32,'Amer Std Life Acc'!D32,fcl!D32,'Confed Life (CLIC)'!D32,'Mutual Benefit'!D32,Settlers!D32,Statesman!D32,Universe!D32,AmerWstrn!D32)</f>
        <v>1029069.4320642608</v>
      </c>
      <c r="E32" s="6">
        <f>SUM('Alabama Life'!E32,'American Educators'!E32,'American Integrity'!E32,'AMS Life'!E32,'Andrew Jackson'!E32,'coastal states'!E32,'Confed Life &amp; Annty (CLIAC)'!E32,'Consolidated National'!E32,'Consumers United'!E32,'Corporate Life'!E32,'Diamond Benefits'!E32,'EBL Life'!E32,'George Washington'!E32,'Inter-American'!E32,'Investment Life of America'!E32,'Midwest Life'!E32,'Mutual Security'!E32,'Natl American'!E32,'National Heritage'!E32,'New Jersey Life'!E32,'Old Colony Life'!E32,'Summit National'!E32,supreme!E32,underwriters!E32,Unison!E32,'United Republic'!E32,'first natl'!E32,'Investors Equity'!E32)+SUM('amer life asr'!E32,'Amer Std Life Acc'!E32,fcl!E32,'Confed Life (CLIC)'!E32,'Mutual Benefit'!E32,Settlers!E32,Statesman!E32,Universe!E32,AmerWstrn!E32)</f>
        <v>0</v>
      </c>
      <c r="F32" s="6">
        <f t="shared" si="0"/>
        <v>3817863.6119223167</v>
      </c>
      <c r="G32" s="6">
        <f>SUM('Alabama Life'!F32,'American Educators'!F32,'American Integrity'!F32,'AMS Life'!F32,'Andrew Jackson'!F32,'coastal states'!F32,'Confed Life &amp; Annty (CLIAC)'!F32,'Consolidated National'!F32,'Consumers United'!F32,'Corporate Life'!F32,'Diamond Benefits'!F32,'EBL Life'!F32,'George Washington'!F32,'Inter-American'!F32,'Investment Life of America'!F32,'Midwest Life'!F32,'Mutual Security'!F32,'Natl American'!F32,'National Heritage'!F32,'New Jersey Life'!F32,'Old Colony Life'!F32,'Summit National'!F32,supreme!F32,underwriters!F32,Unison!F32,'United Republic'!F32,'first natl'!F32,'Investors Equity'!F32)+SUM('amer life asr'!F32,'Amer Std Life Acc'!F32,fcl!F32,'Confed Life (CLIC)'!F32,'Mutual Benefit'!F32,Settlers!F32,Statesman!F32,Universe!F32,AmerWstrn!F32)</f>
        <v>3817863.611922317</v>
      </c>
      <c r="I32" s="7" t="s">
        <v>225</v>
      </c>
      <c r="J32" s="6">
        <f>+summary!L67</f>
        <v>28996904.45814216</v>
      </c>
    </row>
    <row r="33" spans="1:10" ht="12.75">
      <c r="A33" s="39" t="s">
        <v>50</v>
      </c>
      <c r="B33" s="6">
        <f>SUM('Alabama Life'!B33,'American Educators'!B33,'American Integrity'!B33,'AMS Life'!B33,'Andrew Jackson'!B33,'coastal states'!B33,'Confed Life &amp; Annty (CLIAC)'!B33,'Consolidated National'!B33,'Consumers United'!B33,'Corporate Life'!B33,'Diamond Benefits'!B33,'EBL Life'!B33,'George Washington'!B33,'Inter-American'!B33,'Investment Life of America'!B33,'Midwest Life'!B33,'Mutual Security'!B33,'Natl American'!B33,'National Heritage'!B33,'New Jersey Life'!B33,'Old Colony Life'!B33,'Summit National'!B33,supreme!B33,underwriters!B33,Unison!B33,'United Republic'!B33,'first natl'!B33,'Investors Equity'!B33)+SUM('amer life asr'!B33,'Amer Std Life Acc'!B33,fcl!B33,'Confed Life (CLIC)'!B33,'Mutual Benefit'!B33,Settlers!B33,Statesman!B33,Universe!B33,AmerWstrn!B33)</f>
        <v>2483651.7848667386</v>
      </c>
      <c r="C33" s="6">
        <f>SUM('Alabama Life'!C33,'American Educators'!C33,'American Integrity'!C33,'AMS Life'!C33,'Andrew Jackson'!C33,'coastal states'!C33,'Confed Life &amp; Annty (CLIAC)'!C33,'Consolidated National'!C33,'Consumers United'!C33,'Corporate Life'!C33,'Diamond Benefits'!C33,'EBL Life'!C33,'George Washington'!C33,'Inter-American'!C33,'Investment Life of America'!C33,'Midwest Life'!C33,'Mutual Security'!C33,'Natl American'!C33,'National Heritage'!C33,'New Jersey Life'!C33,'Old Colony Life'!C33,'Summit National'!C33,supreme!C33,underwriters!C33,Unison!C33,'United Republic'!C33,'first natl'!C33,'Investors Equity'!C33)+SUM('amer life asr'!C33,'Amer Std Life Acc'!C33,fcl!C33,'Confed Life (CLIC)'!C33,'Mutual Benefit'!C33,Settlers!C33,Statesman!C33,Universe!C33,AmerWstrn!C33)</f>
        <v>7019531.128550786</v>
      </c>
      <c r="D33" s="6">
        <f>SUM('Alabama Life'!D33,'American Educators'!D33,'American Integrity'!D33,'AMS Life'!D33,'Andrew Jackson'!D33,'coastal states'!D33,'Confed Life &amp; Annty (CLIAC)'!D33,'Consolidated National'!D33,'Consumers United'!D33,'Corporate Life'!D33,'Diamond Benefits'!D33,'EBL Life'!D33,'George Washington'!D33,'Inter-American'!D33,'Investment Life of America'!D33,'Midwest Life'!D33,'Mutual Security'!D33,'Natl American'!D33,'National Heritage'!D33,'New Jersey Life'!D33,'Old Colony Life'!D33,'Summit National'!D33,supreme!D33,underwriters!D33,Unison!D33,'United Republic'!D33,'first natl'!D33,'Investors Equity'!D33)+SUM('amer life asr'!D33,'Amer Std Life Acc'!D33,fcl!D33,'Confed Life (CLIC)'!D33,'Mutual Benefit'!D33,Settlers!D33,Statesman!D33,Universe!D33,AmerWstrn!D33)</f>
        <v>-305544.81469989754</v>
      </c>
      <c r="E33" s="6">
        <f>SUM('Alabama Life'!E33,'American Educators'!E33,'American Integrity'!E33,'AMS Life'!E33,'Andrew Jackson'!E33,'coastal states'!E33,'Confed Life &amp; Annty (CLIAC)'!E33,'Consolidated National'!E33,'Consumers United'!E33,'Corporate Life'!E33,'Diamond Benefits'!E33,'EBL Life'!E33,'George Washington'!E33,'Inter-American'!E33,'Investment Life of America'!E33,'Midwest Life'!E33,'Mutual Security'!E33,'Natl American'!E33,'National Heritage'!E33,'New Jersey Life'!E33,'Old Colony Life'!E33,'Summit National'!E33,supreme!E33,underwriters!E33,Unison!E33,'United Republic'!E33,'first natl'!E33,'Investors Equity'!E33)+SUM('amer life asr'!E33,'Amer Std Life Acc'!E33,fcl!E33,'Confed Life (CLIC)'!E33,'Mutual Benefit'!E33,Settlers!E33,Statesman!E33,Universe!E33,AmerWstrn!E33)</f>
        <v>0</v>
      </c>
      <c r="F33" s="6">
        <f t="shared" si="0"/>
        <v>9197638.098717626</v>
      </c>
      <c r="G33" s="6">
        <f>SUM('Alabama Life'!F33,'American Educators'!F33,'American Integrity'!F33,'AMS Life'!F33,'Andrew Jackson'!F33,'coastal states'!F33,'Confed Life &amp; Annty (CLIAC)'!F33,'Consolidated National'!F33,'Consumers United'!F33,'Corporate Life'!F33,'Diamond Benefits'!F33,'EBL Life'!F33,'George Washington'!F33,'Inter-American'!F33,'Investment Life of America'!F33,'Midwest Life'!F33,'Mutual Security'!F33,'Natl American'!F33,'National Heritage'!F33,'New Jersey Life'!F33,'Old Colony Life'!F33,'Summit National'!F33,supreme!F33,underwriters!F33,Unison!F33,'United Republic'!F33,'first natl'!F33,'Investors Equity'!F33)+SUM('amer life asr'!F33,'Amer Std Life Acc'!F33,fcl!F33,'Confed Life (CLIC)'!F33,'Mutual Benefit'!F33,Settlers!F33,Statesman!F33,Universe!F33,AmerWstrn!F33)</f>
        <v>9197638.098717628</v>
      </c>
      <c r="I33" s="7" t="s">
        <v>151</v>
      </c>
      <c r="J33" s="6">
        <f>+summary!L68</f>
        <v>229444902.55</v>
      </c>
    </row>
    <row r="34" spans="1:10" ht="12.75">
      <c r="A34" s="39" t="s">
        <v>51</v>
      </c>
      <c r="B34" s="6">
        <f>SUM('Alabama Life'!B34,'American Educators'!B34,'American Integrity'!B34,'AMS Life'!B34,'Andrew Jackson'!B34,'coastal states'!B34,'Confed Life &amp; Annty (CLIAC)'!B34,'Consolidated National'!B34,'Consumers United'!B34,'Corporate Life'!B34,'Diamond Benefits'!B34,'EBL Life'!B34,'George Washington'!B34,'Inter-American'!B34,'Investment Life of America'!B34,'Midwest Life'!B34,'Mutual Security'!B34,'Natl American'!B34,'National Heritage'!B34,'New Jersey Life'!B34,'Old Colony Life'!B34,'Summit National'!B34,supreme!B34,underwriters!B34,Unison!B34,'United Republic'!B34,'first natl'!B34,'Investors Equity'!B34)+SUM('amer life asr'!B34,'Amer Std Life Acc'!B34,fcl!B34,'Confed Life (CLIC)'!B34,'Mutual Benefit'!B34,Settlers!B34,Statesman!B34,Universe!B34,AmerWstrn!B34)</f>
        <v>896098.1868479376</v>
      </c>
      <c r="C34" s="6">
        <f>SUM('Alabama Life'!C34,'American Educators'!C34,'American Integrity'!C34,'AMS Life'!C34,'Andrew Jackson'!C34,'coastal states'!C34,'Confed Life &amp; Annty (CLIAC)'!C34,'Consolidated National'!C34,'Consumers United'!C34,'Corporate Life'!C34,'Diamond Benefits'!C34,'EBL Life'!C34,'George Washington'!C34,'Inter-American'!C34,'Investment Life of America'!C34,'Midwest Life'!C34,'Mutual Security'!C34,'Natl American'!C34,'National Heritage'!C34,'New Jersey Life'!C34,'Old Colony Life'!C34,'Summit National'!C34,supreme!C34,underwriters!C34,Unison!C34,'United Republic'!C34,'first natl'!C34,'Investors Equity'!C34)+SUM('amer life asr'!C34,'Amer Std Life Acc'!C34,fcl!C34,'Confed Life (CLIC)'!C34,'Mutual Benefit'!C34,Settlers!C34,Statesman!C34,Universe!C34,AmerWstrn!C34)</f>
        <v>1047780.437469684</v>
      </c>
      <c r="D34" s="6">
        <f>SUM('Alabama Life'!D34,'American Educators'!D34,'American Integrity'!D34,'AMS Life'!D34,'Andrew Jackson'!D34,'coastal states'!D34,'Confed Life &amp; Annty (CLIAC)'!D34,'Consolidated National'!D34,'Consumers United'!D34,'Corporate Life'!D34,'Diamond Benefits'!D34,'EBL Life'!D34,'George Washington'!D34,'Inter-American'!D34,'Investment Life of America'!D34,'Midwest Life'!D34,'Mutual Security'!D34,'Natl American'!D34,'National Heritage'!D34,'New Jersey Life'!D34,'Old Colony Life'!D34,'Summit National'!D34,supreme!D34,underwriters!D34,Unison!D34,'United Republic'!D34,'first natl'!D34,'Investors Equity'!D34)+SUM('amer life asr'!D34,'Amer Std Life Acc'!D34,fcl!D34,'Confed Life (CLIC)'!D34,'Mutual Benefit'!D34,Settlers!D34,Statesman!D34,Universe!D34,AmerWstrn!D34)</f>
        <v>850272.0878355004</v>
      </c>
      <c r="E34" s="6">
        <f>SUM('Alabama Life'!E34,'American Educators'!E34,'American Integrity'!E34,'AMS Life'!E34,'Andrew Jackson'!E34,'coastal states'!E34,'Confed Life &amp; Annty (CLIAC)'!E34,'Consolidated National'!E34,'Consumers United'!E34,'Corporate Life'!E34,'Diamond Benefits'!E34,'EBL Life'!E34,'George Washington'!E34,'Inter-American'!E34,'Investment Life of America'!E34,'Midwest Life'!E34,'Mutual Security'!E34,'Natl American'!E34,'National Heritage'!E34,'New Jersey Life'!E34,'Old Colony Life'!E34,'Summit National'!E34,supreme!E34,underwriters!E34,Unison!E34,'United Republic'!E34,'first natl'!E34,'Investors Equity'!E34)+SUM('amer life asr'!E34,'Amer Std Life Acc'!E34,fcl!E34,'Confed Life (CLIC)'!E34,'Mutual Benefit'!E34,Settlers!E34,Statesman!E34,Universe!E34,AmerWstrn!E34)</f>
        <v>0</v>
      </c>
      <c r="F34" s="6">
        <f t="shared" si="0"/>
        <v>2794150.7121531223</v>
      </c>
      <c r="G34" s="6">
        <f>SUM('Alabama Life'!F34,'American Educators'!F34,'American Integrity'!F34,'AMS Life'!F34,'Andrew Jackson'!F34,'coastal states'!F34,'Confed Life &amp; Annty (CLIAC)'!F34,'Consolidated National'!F34,'Consumers United'!F34,'Corporate Life'!F34,'Diamond Benefits'!F34,'EBL Life'!F34,'George Washington'!F34,'Inter-American'!F34,'Investment Life of America'!F34,'Midwest Life'!F34,'Mutual Security'!F34,'Natl American'!F34,'National Heritage'!F34,'New Jersey Life'!F34,'Old Colony Life'!F34,'Summit National'!F34,supreme!F34,underwriters!F34,Unison!F34,'United Republic'!F34,'first natl'!F34,'Investors Equity'!F34)+SUM('amer life asr'!F34,'Amer Std Life Acc'!F34,fcl!F34,'Confed Life (CLIC)'!F34,'Mutual Benefit'!F34,Settlers!F34,Statesman!F34,Universe!F34,AmerWstrn!F34)</f>
        <v>2794150.712153122</v>
      </c>
      <c r="I34" s="7" t="s">
        <v>169</v>
      </c>
      <c r="J34" s="6">
        <f>+summary!L69</f>
        <v>81850177.61</v>
      </c>
    </row>
    <row r="35" spans="1:10" ht="12.75">
      <c r="A35" s="39" t="s">
        <v>52</v>
      </c>
      <c r="B35" s="6">
        <f>SUM('Alabama Life'!B35,'American Educators'!B35,'American Integrity'!B35,'AMS Life'!B35,'Andrew Jackson'!B35,'coastal states'!B35,'Confed Life &amp; Annty (CLIAC)'!B35,'Consolidated National'!B35,'Consumers United'!B35,'Corporate Life'!B35,'Diamond Benefits'!B35,'EBL Life'!B35,'George Washington'!B35,'Inter-American'!B35,'Investment Life of America'!B35,'Midwest Life'!B35,'Mutual Security'!B35,'Natl American'!B35,'National Heritage'!B35,'New Jersey Life'!B35,'Old Colony Life'!B35,'Summit National'!B35,supreme!B35,underwriters!B35,Unison!B35,'United Republic'!B35,'first natl'!B35,'Investors Equity'!B35)+SUM('amer life asr'!B35,'Amer Std Life Acc'!B35,fcl!B35,'Confed Life (CLIC)'!B35,'Mutual Benefit'!B35,Settlers!B35,Statesman!B35,Universe!B35,AmerWstrn!B35)</f>
        <v>685470.5281313951</v>
      </c>
      <c r="C35" s="6">
        <f>SUM('Alabama Life'!C35,'American Educators'!C35,'American Integrity'!C35,'AMS Life'!C35,'Andrew Jackson'!C35,'coastal states'!C35,'Confed Life &amp; Annty (CLIAC)'!C35,'Consolidated National'!C35,'Consumers United'!C35,'Corporate Life'!C35,'Diamond Benefits'!C35,'EBL Life'!C35,'George Washington'!C35,'Inter-American'!C35,'Investment Life of America'!C35,'Midwest Life'!C35,'Mutual Security'!C35,'Natl American'!C35,'National Heritage'!C35,'New Jersey Life'!C35,'Old Colony Life'!C35,'Summit National'!C35,supreme!C35,underwriters!C35,Unison!C35,'United Republic'!C35,'first natl'!C35,'Investors Equity'!C35)+SUM('amer life asr'!C35,'Amer Std Life Acc'!C35,fcl!C35,'Confed Life (CLIC)'!C35,'Mutual Benefit'!C35,Settlers!C35,Statesman!C35,Universe!C35,AmerWstrn!C35)</f>
        <v>232056.51307450316</v>
      </c>
      <c r="D35" s="6">
        <f>SUM('Alabama Life'!D35,'American Educators'!D35,'American Integrity'!D35,'AMS Life'!D35,'Andrew Jackson'!D35,'coastal states'!D35,'Confed Life &amp; Annty (CLIAC)'!D35,'Consolidated National'!D35,'Consumers United'!D35,'Corporate Life'!D35,'Diamond Benefits'!D35,'EBL Life'!D35,'George Washington'!D35,'Inter-American'!D35,'Investment Life of America'!D35,'Midwest Life'!D35,'Mutual Security'!D35,'Natl American'!D35,'National Heritage'!D35,'New Jersey Life'!D35,'Old Colony Life'!D35,'Summit National'!D35,supreme!D35,underwriters!D35,Unison!D35,'United Republic'!D35,'first natl'!D35,'Investors Equity'!D35)+SUM('amer life asr'!D35,'Amer Std Life Acc'!D35,fcl!D35,'Confed Life (CLIC)'!D35,'Mutual Benefit'!D35,Settlers!D35,Statesman!D35,Universe!D35,AmerWstrn!D35)</f>
        <v>199126.69484296718</v>
      </c>
      <c r="E35" s="6">
        <f>SUM('Alabama Life'!E35,'American Educators'!E35,'American Integrity'!E35,'AMS Life'!E35,'Andrew Jackson'!E35,'coastal states'!E35,'Confed Life &amp; Annty (CLIAC)'!E35,'Consolidated National'!E35,'Consumers United'!E35,'Corporate Life'!E35,'Diamond Benefits'!E35,'EBL Life'!E35,'George Washington'!E35,'Inter-American'!E35,'Investment Life of America'!E35,'Midwest Life'!E35,'Mutual Security'!E35,'Natl American'!E35,'National Heritage'!E35,'New Jersey Life'!E35,'Old Colony Life'!E35,'Summit National'!E35,supreme!E35,underwriters!E35,Unison!E35,'United Republic'!E35,'first natl'!E35,'Investors Equity'!E35)+SUM('amer life asr'!E35,'Amer Std Life Acc'!E35,fcl!E35,'Confed Life (CLIC)'!E35,'Mutual Benefit'!E35,Settlers!E35,Statesman!E35,Universe!E35,AmerWstrn!E35)</f>
        <v>750445.4213843216</v>
      </c>
      <c r="F35" s="6">
        <f t="shared" si="0"/>
        <v>1867099.1574331871</v>
      </c>
      <c r="G35" s="6">
        <f>SUM('Alabama Life'!F35,'American Educators'!F35,'American Integrity'!F35,'AMS Life'!F35,'Andrew Jackson'!F35,'coastal states'!F35,'Confed Life &amp; Annty (CLIAC)'!F35,'Consolidated National'!F35,'Consumers United'!F35,'Corporate Life'!F35,'Diamond Benefits'!F35,'EBL Life'!F35,'George Washington'!F35,'Inter-American'!F35,'Investment Life of America'!F35,'Midwest Life'!F35,'Mutual Security'!F35,'Natl American'!F35,'National Heritage'!F35,'New Jersey Life'!F35,'Old Colony Life'!F35,'Summit National'!F35,supreme!F35,underwriters!F35,Unison!F35,'United Republic'!F35,'first natl'!F35,'Investors Equity'!F35)+SUM('amer life asr'!F35,'Amer Std Life Acc'!F35,fcl!F35,'Confed Life (CLIC)'!F35,'Mutual Benefit'!F35,Settlers!F35,Statesman!F35,Universe!F35,AmerWstrn!F35)</f>
        <v>1867099.1574331874</v>
      </c>
      <c r="I35" s="7" t="s">
        <v>170</v>
      </c>
      <c r="J35" s="6">
        <f>+summary!L70</f>
        <v>12399083.319999926</v>
      </c>
    </row>
    <row r="36" spans="1:10" ht="12.75">
      <c r="A36" s="39" t="s">
        <v>53</v>
      </c>
      <c r="B36" s="6">
        <f>SUM('Alabama Life'!B36,'American Educators'!B36,'American Integrity'!B36,'AMS Life'!B36,'Andrew Jackson'!B36,'coastal states'!B36,'Confed Life &amp; Annty (CLIAC)'!B36,'Consolidated National'!B36,'Consumers United'!B36,'Corporate Life'!B36,'Diamond Benefits'!B36,'EBL Life'!B36,'George Washington'!B36,'Inter-American'!B36,'Investment Life of America'!B36,'Midwest Life'!B36,'Mutual Security'!B36,'Natl American'!B36,'National Heritage'!B36,'New Jersey Life'!B36,'Old Colony Life'!B36,'Summit National'!B36,supreme!B36,underwriters!B36,Unison!B36,'United Republic'!B36,'first natl'!B36,'Investors Equity'!B36)+SUM('amer life asr'!B36,'Amer Std Life Acc'!B36,fcl!B36,'Confed Life (CLIC)'!B36,'Mutual Benefit'!B36,Settlers!B36,Statesman!B36,Universe!B36,AmerWstrn!B36)</f>
        <v>20068938.18908369</v>
      </c>
      <c r="C36" s="6">
        <f>SUM('Alabama Life'!C36,'American Educators'!C36,'American Integrity'!C36,'AMS Life'!C36,'Andrew Jackson'!C36,'coastal states'!C36,'Confed Life &amp; Annty (CLIAC)'!C36,'Consolidated National'!C36,'Consumers United'!C36,'Corporate Life'!C36,'Diamond Benefits'!C36,'EBL Life'!C36,'George Washington'!C36,'Inter-American'!C36,'Investment Life of America'!C36,'Midwest Life'!C36,'Mutual Security'!C36,'Natl American'!C36,'National Heritage'!C36,'New Jersey Life'!C36,'Old Colony Life'!C36,'Summit National'!C36,supreme!C36,underwriters!C36,Unison!C36,'United Republic'!C36,'first natl'!C36,'Investors Equity'!C36)+SUM('amer life asr'!C36,'Amer Std Life Acc'!C36,fcl!C36,'Confed Life (CLIC)'!C36,'Mutual Benefit'!C36,Settlers!C36,Statesman!C36,Universe!C36,AmerWstrn!C36)</f>
        <v>1631960.2880002412</v>
      </c>
      <c r="D36" s="6">
        <f>SUM('Alabama Life'!D36,'American Educators'!D36,'American Integrity'!D36,'AMS Life'!D36,'Andrew Jackson'!D36,'coastal states'!D36,'Confed Life &amp; Annty (CLIAC)'!D36,'Consolidated National'!D36,'Consumers United'!D36,'Corporate Life'!D36,'Diamond Benefits'!D36,'EBL Life'!D36,'George Washington'!D36,'Inter-American'!D36,'Investment Life of America'!D36,'Midwest Life'!D36,'Mutual Security'!D36,'Natl American'!D36,'National Heritage'!D36,'New Jersey Life'!D36,'Old Colony Life'!D36,'Summit National'!D36,supreme!D36,underwriters!D36,Unison!D36,'United Republic'!D36,'first natl'!D36,'Investors Equity'!D36)+SUM('amer life asr'!D36,'Amer Std Life Acc'!D36,fcl!D36,'Confed Life (CLIC)'!D36,'Mutual Benefit'!D36,Settlers!D36,Statesman!D36,Universe!D36,AmerWstrn!D36)</f>
        <v>1253057.8009640574</v>
      </c>
      <c r="E36" s="6">
        <f>SUM('Alabama Life'!E36,'American Educators'!E36,'American Integrity'!E36,'AMS Life'!E36,'Andrew Jackson'!E36,'coastal states'!E36,'Confed Life &amp; Annty (CLIAC)'!E36,'Consolidated National'!E36,'Consumers United'!E36,'Corporate Life'!E36,'Diamond Benefits'!E36,'EBL Life'!E36,'George Washington'!E36,'Inter-American'!E36,'Investment Life of America'!E36,'Midwest Life'!E36,'Mutual Security'!E36,'Natl American'!E36,'National Heritage'!E36,'New Jersey Life'!E36,'Old Colony Life'!E36,'Summit National'!E36,supreme!E36,underwriters!E36,Unison!E36,'United Republic'!E36,'first natl'!E36,'Investors Equity'!E36)+SUM('amer life asr'!E36,'Amer Std Life Acc'!E36,fcl!E36,'Confed Life (CLIC)'!E36,'Mutual Benefit'!E36,Settlers!E36,Statesman!E36,Universe!E36,AmerWstrn!E36)</f>
        <v>4160402.2435835656</v>
      </c>
      <c r="F36" s="6">
        <f t="shared" si="0"/>
        <v>27114358.521631554</v>
      </c>
      <c r="G36" s="6">
        <f>SUM('Alabama Life'!F36,'American Educators'!F36,'American Integrity'!F36,'AMS Life'!F36,'Andrew Jackson'!F36,'coastal states'!F36,'Confed Life &amp; Annty (CLIAC)'!F36,'Consolidated National'!F36,'Consumers United'!F36,'Corporate Life'!F36,'Diamond Benefits'!F36,'EBL Life'!F36,'George Washington'!F36,'Inter-American'!F36,'Investment Life of America'!F36,'Midwest Life'!F36,'Mutual Security'!F36,'Natl American'!F36,'National Heritage'!F36,'New Jersey Life'!F36,'Old Colony Life'!F36,'Summit National'!F36,supreme!F36,underwriters!F36,Unison!F36,'United Republic'!F36,'first natl'!F36,'Investors Equity'!F36)+SUM('amer life asr'!F36,'Amer Std Life Acc'!F36,fcl!F36,'Confed Life (CLIC)'!F36,'Mutual Benefit'!F36,Settlers!F36,Statesman!F36,Universe!F36,AmerWstrn!F36)</f>
        <v>27114358.521631557</v>
      </c>
      <c r="I36" s="39" t="s">
        <v>250</v>
      </c>
      <c r="J36" s="6">
        <f>+summary!L71</f>
        <v>127565</v>
      </c>
    </row>
    <row r="37" spans="1:10" ht="12.75">
      <c r="A37" s="39" t="s">
        <v>54</v>
      </c>
      <c r="B37" s="6">
        <f>SUM('Alabama Life'!B37,'American Educators'!B37,'American Integrity'!B37,'AMS Life'!B37,'Andrew Jackson'!B37,'coastal states'!B37,'Confed Life &amp; Annty (CLIAC)'!B37,'Consolidated National'!B37,'Consumers United'!B37,'Corporate Life'!B37,'Diamond Benefits'!B37,'EBL Life'!B37,'George Washington'!B37,'Inter-American'!B37,'Investment Life of America'!B37,'Midwest Life'!B37,'Mutual Security'!B37,'Natl American'!B37,'National Heritage'!B37,'New Jersey Life'!B37,'Old Colony Life'!B37,'Summit National'!B37,supreme!B37,underwriters!B37,Unison!B37,'United Republic'!B37,'first natl'!B37,'Investors Equity'!B37)+SUM('amer life asr'!B37,'Amer Std Life Acc'!B37,fcl!B37,'Confed Life (CLIC)'!B37,'Mutual Benefit'!B37,Settlers!B37,Statesman!B37,Universe!B37,AmerWstrn!B37)</f>
        <v>817521.6679075734</v>
      </c>
      <c r="C37" s="6">
        <f>SUM('Alabama Life'!C37,'American Educators'!C37,'American Integrity'!C37,'AMS Life'!C37,'Andrew Jackson'!C37,'coastal states'!C37,'Confed Life &amp; Annty (CLIAC)'!C37,'Consolidated National'!C37,'Consumers United'!C37,'Corporate Life'!C37,'Diamond Benefits'!C37,'EBL Life'!C37,'George Washington'!C37,'Inter-American'!C37,'Investment Life of America'!C37,'Midwest Life'!C37,'Mutual Security'!C37,'Natl American'!C37,'National Heritage'!C37,'New Jersey Life'!C37,'Old Colony Life'!C37,'Summit National'!C37,supreme!C37,underwriters!C37,Unison!C37,'United Republic'!C37,'first natl'!C37,'Investors Equity'!C37)+SUM('amer life asr'!C37,'Amer Std Life Acc'!C37,fcl!C37,'Confed Life (CLIC)'!C37,'Mutual Benefit'!C37,Settlers!C37,Statesman!C37,Universe!C37,AmerWstrn!C37)</f>
        <v>1345162.9795406382</v>
      </c>
      <c r="D37" s="6">
        <f>SUM('Alabama Life'!D37,'American Educators'!D37,'American Integrity'!D37,'AMS Life'!D37,'Andrew Jackson'!D37,'coastal states'!D37,'Confed Life &amp; Annty (CLIAC)'!D37,'Consolidated National'!D37,'Consumers United'!D37,'Corporate Life'!D37,'Diamond Benefits'!D37,'EBL Life'!D37,'George Washington'!D37,'Inter-American'!D37,'Investment Life of America'!D37,'Midwest Life'!D37,'Mutual Security'!D37,'Natl American'!D37,'National Heritage'!D37,'New Jersey Life'!D37,'Old Colony Life'!D37,'Summit National'!D37,supreme!D37,underwriters!D37,Unison!D37,'United Republic'!D37,'first natl'!D37,'Investors Equity'!D37)+SUM('amer life asr'!D37,'Amer Std Life Acc'!D37,fcl!D37,'Confed Life (CLIC)'!D37,'Mutual Benefit'!D37,Settlers!D37,Statesman!D37,Universe!D37,AmerWstrn!D37)</f>
        <v>689020.2265503996</v>
      </c>
      <c r="E37" s="6">
        <f>SUM('Alabama Life'!E37,'American Educators'!E37,'American Integrity'!E37,'AMS Life'!E37,'Andrew Jackson'!E37,'coastal states'!E37,'Confed Life &amp; Annty (CLIAC)'!E37,'Consolidated National'!E37,'Consumers United'!E37,'Corporate Life'!E37,'Diamond Benefits'!E37,'EBL Life'!E37,'George Washington'!E37,'Inter-American'!E37,'Investment Life of America'!E37,'Midwest Life'!E37,'Mutual Security'!E37,'Natl American'!E37,'National Heritage'!E37,'New Jersey Life'!E37,'Old Colony Life'!E37,'Summit National'!E37,supreme!E37,underwriters!E37,Unison!E37,'United Republic'!E37,'first natl'!E37,'Investors Equity'!E37)+SUM('amer life asr'!E37,'Amer Std Life Acc'!E37,fcl!E37,'Confed Life (CLIC)'!E37,'Mutual Benefit'!E37,Settlers!E37,Statesman!E37,Universe!E37,AmerWstrn!E37)</f>
        <v>0</v>
      </c>
      <c r="F37" s="6">
        <f t="shared" si="0"/>
        <v>2851704.8739986112</v>
      </c>
      <c r="G37" s="6">
        <f>SUM('Alabama Life'!F37,'American Educators'!F37,'American Integrity'!F37,'AMS Life'!F37,'Andrew Jackson'!F37,'coastal states'!F37,'Confed Life &amp; Annty (CLIAC)'!F37,'Consolidated National'!F37,'Consumers United'!F37,'Corporate Life'!F37,'Diamond Benefits'!F37,'EBL Life'!F37,'George Washington'!F37,'Inter-American'!F37,'Investment Life of America'!F37,'Midwest Life'!F37,'Mutual Security'!F37,'Natl American'!F37,'National Heritage'!F37,'New Jersey Life'!F37,'Old Colony Life'!F37,'Summit National'!F37,supreme!F37,underwriters!F37,Unison!F37,'United Republic'!F37,'first natl'!F37,'Investors Equity'!F37)+SUM('amer life asr'!F37,'Amer Std Life Acc'!F37,fcl!F37,'Confed Life (CLIC)'!F37,'Mutual Benefit'!F37,Settlers!F37,Statesman!F37,Universe!F37,AmerWstrn!F37)</f>
        <v>2851704.8739986117</v>
      </c>
      <c r="I37" s="39" t="s">
        <v>256</v>
      </c>
      <c r="J37" s="6">
        <f>+summary!L72</f>
        <v>11737769.119999997</v>
      </c>
    </row>
    <row r="38" spans="1:10" ht="12.75">
      <c r="A38" s="39" t="s">
        <v>55</v>
      </c>
      <c r="B38" s="6">
        <f>SUM('Alabama Life'!B38,'American Educators'!B38,'American Integrity'!B38,'AMS Life'!B38,'Andrew Jackson'!B38,'coastal states'!B38,'Confed Life &amp; Annty (CLIAC)'!B38,'Consolidated National'!B38,'Consumers United'!B38,'Corporate Life'!B38,'Diamond Benefits'!B38,'EBL Life'!B38,'George Washington'!B38,'Inter-American'!B38,'Investment Life of America'!B38,'Midwest Life'!B38,'Mutual Security'!B38,'Natl American'!B38,'National Heritage'!B38,'New Jersey Life'!B38,'Old Colony Life'!B38,'Summit National'!B38,supreme!B38,underwriters!B38,Unison!B38,'United Republic'!B38,'first natl'!B38,'Investors Equity'!B38)+SUM('amer life asr'!B38,'Amer Std Life Acc'!B38,fcl!B38,'Confed Life (CLIC)'!B38,'Mutual Benefit'!B38,Settlers!B38,Statesman!B38,Universe!B38,AmerWstrn!B38)</f>
        <v>-100305.6506287155</v>
      </c>
      <c r="C38" s="6">
        <f>SUM('Alabama Life'!C38,'American Educators'!C38,'American Integrity'!C38,'AMS Life'!C38,'Andrew Jackson'!C38,'coastal states'!C38,'Confed Life &amp; Annty (CLIAC)'!C38,'Consolidated National'!C38,'Consumers United'!C38,'Corporate Life'!C38,'Diamond Benefits'!C38,'EBL Life'!C38,'George Washington'!C38,'Inter-American'!C38,'Investment Life of America'!C38,'Midwest Life'!C38,'Mutual Security'!C38,'Natl American'!C38,'National Heritage'!C38,'New Jersey Life'!C38,'Old Colony Life'!C38,'Summit National'!C38,supreme!C38,underwriters!C38,Unison!C38,'United Republic'!C38,'first natl'!C38,'Investors Equity'!C38)+SUM('amer life asr'!C38,'Amer Std Life Acc'!C38,fcl!C38,'Confed Life (CLIC)'!C38,'Mutual Benefit'!C38,Settlers!C38,Statesman!C38,Universe!C38,AmerWstrn!C38)</f>
        <v>-267966.4683264047</v>
      </c>
      <c r="D38" s="6">
        <f>SUM('Alabama Life'!D38,'American Educators'!D38,'American Integrity'!D38,'AMS Life'!D38,'Andrew Jackson'!D38,'coastal states'!D38,'Confed Life &amp; Annty (CLIAC)'!D38,'Consolidated National'!D38,'Consumers United'!D38,'Corporate Life'!D38,'Diamond Benefits'!D38,'EBL Life'!D38,'George Washington'!D38,'Inter-American'!D38,'Investment Life of America'!D38,'Midwest Life'!D38,'Mutual Security'!D38,'Natl American'!D38,'National Heritage'!D38,'New Jersey Life'!D38,'Old Colony Life'!D38,'Summit National'!D38,supreme!D38,underwriters!D38,Unison!D38,'United Republic'!D38,'first natl'!D38,'Investors Equity'!D38)+SUM('amer life asr'!D38,'Amer Std Life Acc'!D38,fcl!D38,'Confed Life (CLIC)'!D38,'Mutual Benefit'!D38,Settlers!D38,Statesman!D38,Universe!D38,AmerWstrn!D38)</f>
        <v>1484</v>
      </c>
      <c r="E38" s="6">
        <f>SUM('Alabama Life'!E38,'American Educators'!E38,'American Integrity'!E38,'AMS Life'!E38,'Andrew Jackson'!E38,'coastal states'!E38,'Confed Life &amp; Annty (CLIAC)'!E38,'Consolidated National'!E38,'Consumers United'!E38,'Corporate Life'!E38,'Diamond Benefits'!E38,'EBL Life'!E38,'George Washington'!E38,'Inter-American'!E38,'Investment Life of America'!E38,'Midwest Life'!E38,'Mutual Security'!E38,'Natl American'!E38,'National Heritage'!E38,'New Jersey Life'!E38,'Old Colony Life'!E38,'Summit National'!E38,supreme!E38,underwriters!E38,Unison!E38,'United Republic'!E38,'first natl'!E38,'Investors Equity'!E38)+SUM('amer life asr'!E38,'Amer Std Life Acc'!E38,fcl!E38,'Confed Life (CLIC)'!E38,'Mutual Benefit'!E38,Settlers!E38,Statesman!E38,Universe!E38,AmerWstrn!E38)</f>
        <v>-9735.947545473522</v>
      </c>
      <c r="F38" s="6">
        <f t="shared" si="0"/>
        <v>-376524.06650059373</v>
      </c>
      <c r="G38" s="6">
        <f>SUM('Alabama Life'!F38,'American Educators'!F38,'American Integrity'!F38,'AMS Life'!F38,'Andrew Jackson'!F38,'coastal states'!F38,'Confed Life &amp; Annty (CLIAC)'!F38,'Consolidated National'!F38,'Consumers United'!F38,'Corporate Life'!F38,'Diamond Benefits'!F38,'EBL Life'!F38,'George Washington'!F38,'Inter-American'!F38,'Investment Life of America'!F38,'Midwest Life'!F38,'Mutual Security'!F38,'Natl American'!F38,'National Heritage'!F38,'New Jersey Life'!F38,'Old Colony Life'!F38,'Summit National'!F38,supreme!F38,underwriters!F38,Unison!F38,'United Republic'!F38,'first natl'!F38,'Investors Equity'!F38)+SUM('amer life asr'!F38,'Amer Std Life Acc'!F38,fcl!F38,'Confed Life (CLIC)'!F38,'Mutual Benefit'!F38,Settlers!F38,Statesman!F38,Universe!F38,AmerWstrn!F38)</f>
        <v>-376524.06650059373</v>
      </c>
      <c r="I38" s="7" t="s">
        <v>173</v>
      </c>
      <c r="J38" s="6">
        <f>+summary!L73</f>
        <v>42216409.609999985</v>
      </c>
    </row>
    <row r="39" spans="1:10" ht="12.75">
      <c r="A39" s="39" t="s">
        <v>56</v>
      </c>
      <c r="B39" s="6">
        <f>SUM('Alabama Life'!B39,'American Educators'!B39,'American Integrity'!B39,'AMS Life'!B39,'Andrew Jackson'!B39,'coastal states'!B39,'Confed Life &amp; Annty (CLIAC)'!B39,'Consolidated National'!B39,'Consumers United'!B39,'Corporate Life'!B39,'Diamond Benefits'!B39,'EBL Life'!B39,'George Washington'!B39,'Inter-American'!B39,'Investment Life of America'!B39,'Midwest Life'!B39,'Mutual Security'!B39,'Natl American'!B39,'National Heritage'!B39,'New Jersey Life'!B39,'Old Colony Life'!B39,'Summit National'!B39,supreme!B39,underwriters!B39,Unison!B39,'United Republic'!B39,'first natl'!B39,'Investors Equity'!B39)+SUM('amer life asr'!B39,'Amer Std Life Acc'!B39,fcl!B39,'Confed Life (CLIC)'!B39,'Mutual Benefit'!B39,Settlers!B39,Statesman!B39,Universe!B39,AmerWstrn!B39)</f>
        <v>16699693.506910138</v>
      </c>
      <c r="C39" s="6">
        <f>SUM('Alabama Life'!C39,'American Educators'!C39,'American Integrity'!C39,'AMS Life'!C39,'Andrew Jackson'!C39,'coastal states'!C39,'Confed Life &amp; Annty (CLIAC)'!C39,'Consolidated National'!C39,'Consumers United'!C39,'Corporate Life'!C39,'Diamond Benefits'!C39,'EBL Life'!C39,'George Washington'!C39,'Inter-American'!C39,'Investment Life of America'!C39,'Midwest Life'!C39,'Mutual Security'!C39,'Natl American'!C39,'National Heritage'!C39,'New Jersey Life'!C39,'Old Colony Life'!C39,'Summit National'!C39,supreme!C39,underwriters!C39,Unison!C39,'United Republic'!C39,'first natl'!C39,'Investors Equity'!C39)+SUM('amer life asr'!C39,'Amer Std Life Acc'!C39,fcl!C39,'Confed Life (CLIC)'!C39,'Mutual Benefit'!C39,Settlers!C39,Statesman!C39,Universe!C39,AmerWstrn!C39)</f>
        <v>6687466.198514696</v>
      </c>
      <c r="D39" s="6">
        <f>SUM('Alabama Life'!D39,'American Educators'!D39,'American Integrity'!D39,'AMS Life'!D39,'Andrew Jackson'!D39,'coastal states'!D39,'Confed Life &amp; Annty (CLIAC)'!D39,'Consolidated National'!D39,'Consumers United'!D39,'Corporate Life'!D39,'Diamond Benefits'!D39,'EBL Life'!D39,'George Washington'!D39,'Inter-American'!D39,'Investment Life of America'!D39,'Midwest Life'!D39,'Mutual Security'!D39,'Natl American'!D39,'National Heritage'!D39,'New Jersey Life'!D39,'Old Colony Life'!D39,'Summit National'!D39,supreme!D39,underwriters!D39,Unison!D39,'United Republic'!D39,'first natl'!D39,'Investors Equity'!D39)+SUM('amer life asr'!D39,'Amer Std Life Acc'!D39,fcl!D39,'Confed Life (CLIC)'!D39,'Mutual Benefit'!D39,Settlers!D39,Statesman!D39,Universe!D39,AmerWstrn!D39)</f>
        <v>1146605.1544222962</v>
      </c>
      <c r="E39" s="6">
        <f>SUM('Alabama Life'!E39,'American Educators'!E39,'American Integrity'!E39,'AMS Life'!E39,'Andrew Jackson'!E39,'coastal states'!E39,'Confed Life &amp; Annty (CLIAC)'!E39,'Consolidated National'!E39,'Consumers United'!E39,'Corporate Life'!E39,'Diamond Benefits'!E39,'EBL Life'!E39,'George Washington'!E39,'Inter-American'!E39,'Investment Life of America'!E39,'Midwest Life'!E39,'Mutual Security'!E39,'Natl American'!E39,'National Heritage'!E39,'New Jersey Life'!E39,'Old Colony Life'!E39,'Summit National'!E39,supreme!E39,underwriters!E39,Unison!E39,'United Republic'!E39,'first natl'!E39,'Investors Equity'!E39)+SUM('amer life asr'!E39,'Amer Std Life Acc'!E39,fcl!E39,'Confed Life (CLIC)'!E39,'Mutual Benefit'!E39,Settlers!E39,Statesman!E39,Universe!E39,AmerWstrn!E39)</f>
        <v>329951.10400634375</v>
      </c>
      <c r="F39" s="6">
        <f t="shared" si="0"/>
        <v>24863715.96385347</v>
      </c>
      <c r="G39" s="6">
        <f>SUM('Alabama Life'!F39,'American Educators'!F39,'American Integrity'!F39,'AMS Life'!F39,'Andrew Jackson'!F39,'coastal states'!F39,'Confed Life &amp; Annty (CLIAC)'!F39,'Consolidated National'!F39,'Consumers United'!F39,'Corporate Life'!F39,'Diamond Benefits'!F39,'EBL Life'!F39,'George Washington'!F39,'Inter-American'!F39,'Investment Life of America'!F39,'Midwest Life'!F39,'Mutual Security'!F39,'Natl American'!F39,'National Heritage'!F39,'New Jersey Life'!F39,'Old Colony Life'!F39,'Summit National'!F39,supreme!F39,underwriters!F39,Unison!F39,'United Republic'!F39,'first natl'!F39,'Investors Equity'!F39)+SUM('amer life asr'!F39,'Amer Std Life Acc'!F39,fcl!F39,'Confed Life (CLIC)'!F39,'Mutual Benefit'!F39,Settlers!F39,Statesman!F39,Universe!F39,AmerWstrn!F39)</f>
        <v>24863715.963853475</v>
      </c>
      <c r="I39" s="7" t="s">
        <v>145</v>
      </c>
      <c r="J39" s="6">
        <f>+summary!L74</f>
        <v>41304.89</v>
      </c>
    </row>
    <row r="40" spans="1:10" ht="12.75">
      <c r="A40" s="39" t="s">
        <v>57</v>
      </c>
      <c r="B40" s="6">
        <f>SUM('Alabama Life'!B40,'American Educators'!B40,'American Integrity'!B40,'AMS Life'!B40,'Andrew Jackson'!B40,'coastal states'!B40,'Confed Life &amp; Annty (CLIAC)'!B40,'Consolidated National'!B40,'Consumers United'!B40,'Corporate Life'!B40,'Diamond Benefits'!B40,'EBL Life'!B40,'George Washington'!B40,'Inter-American'!B40,'Investment Life of America'!B40,'Midwest Life'!B40,'Mutual Security'!B40,'Natl American'!B40,'National Heritage'!B40,'New Jersey Life'!B40,'Old Colony Life'!B40,'Summit National'!B40,supreme!B40,underwriters!B40,Unison!B40,'United Republic'!B40,'first natl'!B40,'Investors Equity'!B40)+SUM('amer life asr'!B40,'Amer Std Life Acc'!B40,fcl!B40,'Confed Life (CLIC)'!B40,'Mutual Benefit'!B40,Settlers!B40,Statesman!B40,Universe!B40,AmerWstrn!B40)</f>
        <v>915310.3901312175</v>
      </c>
      <c r="C40" s="6">
        <f>SUM('Alabama Life'!C40,'American Educators'!C40,'American Integrity'!C40,'AMS Life'!C40,'Andrew Jackson'!C40,'coastal states'!C40,'Confed Life &amp; Annty (CLIAC)'!C40,'Consolidated National'!C40,'Consumers United'!C40,'Corporate Life'!C40,'Diamond Benefits'!C40,'EBL Life'!C40,'George Washington'!C40,'Inter-American'!C40,'Investment Life of America'!C40,'Midwest Life'!C40,'Mutual Security'!C40,'Natl American'!C40,'National Heritage'!C40,'New Jersey Life'!C40,'Old Colony Life'!C40,'Summit National'!C40,supreme!C40,underwriters!C40,Unison!C40,'United Republic'!C40,'first natl'!C40,'Investors Equity'!C40)+SUM('amer life asr'!C40,'Amer Std Life Acc'!C40,fcl!C40,'Confed Life (CLIC)'!C40,'Mutual Benefit'!C40,Settlers!C40,Statesman!C40,Universe!C40,AmerWstrn!C40)</f>
        <v>1314125.8999308494</v>
      </c>
      <c r="D40" s="6">
        <f>SUM('Alabama Life'!D40,'American Educators'!D40,'American Integrity'!D40,'AMS Life'!D40,'Andrew Jackson'!D40,'coastal states'!D40,'Confed Life &amp; Annty (CLIAC)'!D40,'Consolidated National'!D40,'Consumers United'!D40,'Corporate Life'!D40,'Diamond Benefits'!D40,'EBL Life'!D40,'George Washington'!D40,'Inter-American'!D40,'Investment Life of America'!D40,'Midwest Life'!D40,'Mutual Security'!D40,'Natl American'!D40,'National Heritage'!D40,'New Jersey Life'!D40,'Old Colony Life'!D40,'Summit National'!D40,supreme!D40,underwriters!D40,Unison!D40,'United Republic'!D40,'first natl'!D40,'Investors Equity'!D40)+SUM('amer life asr'!D40,'Amer Std Life Acc'!D40,fcl!D40,'Confed Life (CLIC)'!D40,'Mutual Benefit'!D40,Settlers!D40,Statesman!D40,Universe!D40,AmerWstrn!D40)</f>
        <v>2611835.474920878</v>
      </c>
      <c r="E40" s="6">
        <f>SUM('Alabama Life'!E40,'American Educators'!E40,'American Integrity'!E40,'AMS Life'!E40,'Andrew Jackson'!E40,'coastal states'!E40,'Confed Life &amp; Annty (CLIAC)'!E40,'Consolidated National'!E40,'Consumers United'!E40,'Corporate Life'!E40,'Diamond Benefits'!E40,'EBL Life'!E40,'George Washington'!E40,'Inter-American'!E40,'Investment Life of America'!E40,'Midwest Life'!E40,'Mutual Security'!E40,'Natl American'!E40,'National Heritage'!E40,'New Jersey Life'!E40,'Old Colony Life'!E40,'Summit National'!E40,supreme!E40,underwriters!E40,Unison!E40,'United Republic'!E40,'first natl'!E40,'Investors Equity'!E40)+SUM('amer life asr'!E40,'Amer Std Life Acc'!E40,fcl!E40,'Confed Life (CLIC)'!E40,'Mutual Benefit'!E40,Settlers!E40,Statesman!E40,Universe!E40,AmerWstrn!E40)</f>
        <v>0</v>
      </c>
      <c r="F40" s="6">
        <f t="shared" si="0"/>
        <v>4841271.764982945</v>
      </c>
      <c r="G40" s="6">
        <f>SUM('Alabama Life'!F40,'American Educators'!F40,'American Integrity'!F40,'AMS Life'!F40,'Andrew Jackson'!F40,'coastal states'!F40,'Confed Life &amp; Annty (CLIAC)'!F40,'Consolidated National'!F40,'Consumers United'!F40,'Corporate Life'!F40,'Diamond Benefits'!F40,'EBL Life'!F40,'George Washington'!F40,'Inter-American'!F40,'Investment Life of America'!F40,'Midwest Life'!F40,'Mutual Security'!F40,'Natl American'!F40,'National Heritage'!F40,'New Jersey Life'!F40,'Old Colony Life'!F40,'Summit National'!F40,supreme!F40,underwriters!F40,Unison!F40,'United Republic'!F40,'first natl'!F40,'Investors Equity'!F40)+SUM('amer life asr'!F40,'Amer Std Life Acc'!F40,fcl!F40,'Confed Life (CLIC)'!F40,'Mutual Benefit'!F40,Settlers!F40,Statesman!F40,Universe!F40,AmerWstrn!F40)</f>
        <v>4841271.764982945</v>
      </c>
      <c r="I40" s="7" t="s">
        <v>174</v>
      </c>
      <c r="J40" s="6">
        <f>+summary!L75</f>
        <v>8106994</v>
      </c>
    </row>
    <row r="41" spans="1:10" ht="12.75">
      <c r="A41" s="39" t="s">
        <v>58</v>
      </c>
      <c r="B41" s="6">
        <f>SUM('Alabama Life'!B41,'American Educators'!B41,'American Integrity'!B41,'AMS Life'!B41,'Andrew Jackson'!B41,'coastal states'!B41,'Confed Life &amp; Annty (CLIAC)'!B41,'Consolidated National'!B41,'Consumers United'!B41,'Corporate Life'!B41,'Diamond Benefits'!B41,'EBL Life'!B41,'George Washington'!B41,'Inter-American'!B41,'Investment Life of America'!B41,'Midwest Life'!B41,'Mutual Security'!B41,'Natl American'!B41,'National Heritage'!B41,'New Jersey Life'!B41,'Old Colony Life'!B41,'Summit National'!B41,supreme!B41,underwriters!B41,Unison!B41,'United Republic'!B41,'first natl'!B41,'Investors Equity'!B41)+SUM('amer life asr'!B41,'Amer Std Life Acc'!B41,fcl!B41,'Confed Life (CLIC)'!B41,'Mutual Benefit'!B41,Settlers!B41,Statesman!B41,Universe!B41,AmerWstrn!B41)</f>
        <v>8778214.62317593</v>
      </c>
      <c r="C41" s="6">
        <f>SUM('Alabama Life'!C41,'American Educators'!C41,'American Integrity'!C41,'AMS Life'!C41,'Andrew Jackson'!C41,'coastal states'!C41,'Confed Life &amp; Annty (CLIAC)'!C41,'Consolidated National'!C41,'Consumers United'!C41,'Corporate Life'!C41,'Diamond Benefits'!C41,'EBL Life'!C41,'George Washington'!C41,'Inter-American'!C41,'Investment Life of America'!C41,'Midwest Life'!C41,'Mutual Security'!C41,'Natl American'!C41,'National Heritage'!C41,'New Jersey Life'!C41,'Old Colony Life'!C41,'Summit National'!C41,supreme!C41,underwriters!C41,Unison!C41,'United Republic'!C41,'first natl'!C41,'Investors Equity'!C41)+SUM('amer life asr'!C41,'Amer Std Life Acc'!C41,fcl!C41,'Confed Life (CLIC)'!C41,'Mutual Benefit'!C41,Settlers!C41,Statesman!C41,Universe!C41,AmerWstrn!C41)</f>
        <v>7655047.065406046</v>
      </c>
      <c r="D41" s="6">
        <f>SUM('Alabama Life'!D41,'American Educators'!D41,'American Integrity'!D41,'AMS Life'!D41,'Andrew Jackson'!D41,'coastal states'!D41,'Confed Life &amp; Annty (CLIAC)'!D41,'Consolidated National'!D41,'Consumers United'!D41,'Corporate Life'!D41,'Diamond Benefits'!D41,'EBL Life'!D41,'George Washington'!D41,'Inter-American'!D41,'Investment Life of America'!D41,'Midwest Life'!D41,'Mutual Security'!D41,'Natl American'!D41,'National Heritage'!D41,'New Jersey Life'!D41,'Old Colony Life'!D41,'Summit National'!D41,supreme!D41,underwriters!D41,Unison!D41,'United Republic'!D41,'first natl'!D41,'Investors Equity'!D41)+SUM('amer life asr'!D41,'Amer Std Life Acc'!D41,fcl!D41,'Confed Life (CLIC)'!D41,'Mutual Benefit'!D41,Settlers!D41,Statesman!D41,Universe!D41,AmerWstrn!D41)</f>
        <v>3866252.625869366</v>
      </c>
      <c r="E41" s="6">
        <f>SUM('Alabama Life'!E41,'American Educators'!E41,'American Integrity'!E41,'AMS Life'!E41,'Andrew Jackson'!E41,'coastal states'!E41,'Confed Life &amp; Annty (CLIAC)'!E41,'Consolidated National'!E41,'Consumers United'!E41,'Corporate Life'!E41,'Diamond Benefits'!E41,'EBL Life'!E41,'George Washington'!E41,'Inter-American'!E41,'Investment Life of America'!E41,'Midwest Life'!E41,'Mutual Security'!E41,'Natl American'!E41,'National Heritage'!E41,'New Jersey Life'!E41,'Old Colony Life'!E41,'Summit National'!E41,supreme!E41,underwriters!E41,Unison!E41,'United Republic'!E41,'first natl'!E41,'Investors Equity'!E41)+SUM('amer life asr'!E41,'Amer Std Life Acc'!E41,fcl!E41,'Confed Life (CLIC)'!E41,'Mutual Benefit'!E41,Settlers!E41,Statesman!E41,Universe!E41,AmerWstrn!E41)</f>
        <v>630279.0978013512</v>
      </c>
      <c r="F41" s="6">
        <f t="shared" si="0"/>
        <v>20929793.412252694</v>
      </c>
      <c r="G41" s="6">
        <f>SUM('Alabama Life'!F41,'American Educators'!F41,'American Integrity'!F41,'AMS Life'!F41,'Andrew Jackson'!F41,'coastal states'!F41,'Confed Life &amp; Annty (CLIAC)'!F41,'Consolidated National'!F41,'Consumers United'!F41,'Corporate Life'!F41,'Diamond Benefits'!F41,'EBL Life'!F41,'George Washington'!F41,'Inter-American'!F41,'Investment Life of America'!F41,'Midwest Life'!F41,'Mutual Security'!F41,'Natl American'!F41,'National Heritage'!F41,'New Jersey Life'!F41,'Old Colony Life'!F41,'Summit National'!F41,supreme!F41,underwriters!F41,Unison!F41,'United Republic'!F41,'first natl'!F41,'Investors Equity'!F41)+SUM('amer life asr'!F41,'Amer Std Life Acc'!F41,fcl!F41,'Confed Life (CLIC)'!F41,'Mutual Benefit'!F41,Settlers!F41,Statesman!F41,Universe!F41,AmerWstrn!F41)</f>
        <v>20929793.412252694</v>
      </c>
      <c r="I41" s="7" t="s">
        <v>175</v>
      </c>
      <c r="J41" s="6">
        <f>+summary!L76</f>
        <v>17830667.768913545</v>
      </c>
    </row>
    <row r="42" spans="1:10" ht="12.75">
      <c r="A42" s="39" t="s">
        <v>59</v>
      </c>
      <c r="B42" s="6">
        <f>SUM('Alabama Life'!B42,'American Educators'!B42,'American Integrity'!B42,'AMS Life'!B42,'Andrew Jackson'!B42,'coastal states'!B42,'Confed Life &amp; Annty (CLIAC)'!B42,'Consolidated National'!B42,'Consumers United'!B42,'Corporate Life'!B42,'Diamond Benefits'!B42,'EBL Life'!B42,'George Washington'!B42,'Inter-American'!B42,'Investment Life of America'!B42,'Midwest Life'!B42,'Mutual Security'!B42,'Natl American'!B42,'National Heritage'!B42,'New Jersey Life'!B42,'Old Colony Life'!B42,'Summit National'!B42,supreme!B42,underwriters!B42,Unison!B42,'United Republic'!B42,'first natl'!B42,'Investors Equity'!B42)+SUM('amer life asr'!B42,'Amer Std Life Acc'!B42,fcl!B42,'Confed Life (CLIC)'!B42,'Mutual Benefit'!B42,Settlers!B42,Statesman!B42,Universe!B42,AmerWstrn!B42)</f>
        <v>9306397.492415134</v>
      </c>
      <c r="C42" s="6">
        <f>SUM('Alabama Life'!C42,'American Educators'!C42,'American Integrity'!C42,'AMS Life'!C42,'Andrew Jackson'!C42,'coastal states'!C42,'Confed Life &amp; Annty (CLIAC)'!C42,'Consolidated National'!C42,'Consumers United'!C42,'Corporate Life'!C42,'Diamond Benefits'!C42,'EBL Life'!C42,'George Washington'!C42,'Inter-American'!C42,'Investment Life of America'!C42,'Midwest Life'!C42,'Mutual Security'!C42,'Natl American'!C42,'National Heritage'!C42,'New Jersey Life'!C42,'Old Colony Life'!C42,'Summit National'!C42,supreme!C42,underwriters!C42,Unison!C42,'United Republic'!C42,'first natl'!C42,'Investors Equity'!C42)+SUM('amer life asr'!C42,'Amer Std Life Acc'!C42,fcl!C42,'Confed Life (CLIC)'!C42,'Mutual Benefit'!C42,Settlers!C42,Statesman!C42,Universe!C42,AmerWstrn!C42)</f>
        <v>6134597.516384078</v>
      </c>
      <c r="D42" s="6">
        <f>SUM('Alabama Life'!D42,'American Educators'!D42,'American Integrity'!D42,'AMS Life'!D42,'Andrew Jackson'!D42,'coastal states'!D42,'Confed Life &amp; Annty (CLIAC)'!D42,'Consolidated National'!D42,'Consumers United'!D42,'Corporate Life'!D42,'Diamond Benefits'!D42,'EBL Life'!D42,'George Washington'!D42,'Inter-American'!D42,'Investment Life of America'!D42,'Midwest Life'!D42,'Mutual Security'!D42,'Natl American'!D42,'National Heritage'!D42,'New Jersey Life'!D42,'Old Colony Life'!D42,'Summit National'!D42,supreme!D42,underwriters!D42,Unison!D42,'United Republic'!D42,'first natl'!D42,'Investors Equity'!D42)+SUM('amer life asr'!D42,'Amer Std Life Acc'!D42,fcl!D42,'Confed Life (CLIC)'!D42,'Mutual Benefit'!D42,Settlers!D42,Statesman!D42,Universe!D42,AmerWstrn!D42)</f>
        <v>3206794.9597242074</v>
      </c>
      <c r="E42" s="6">
        <f>SUM('Alabama Life'!E42,'American Educators'!E42,'American Integrity'!E42,'AMS Life'!E42,'Andrew Jackson'!E42,'coastal states'!E42,'Confed Life &amp; Annty (CLIAC)'!E42,'Consolidated National'!E42,'Consumers United'!E42,'Corporate Life'!E42,'Diamond Benefits'!E42,'EBL Life'!E42,'George Washington'!E42,'Inter-American'!E42,'Investment Life of America'!E42,'Midwest Life'!E42,'Mutual Security'!E42,'Natl American'!E42,'National Heritage'!E42,'New Jersey Life'!E42,'Old Colony Life'!E42,'Summit National'!E42,supreme!E42,underwriters!E42,Unison!E42,'United Republic'!E42,'first natl'!E42,'Investors Equity'!E42)+SUM('amer life asr'!E42,'Amer Std Life Acc'!E42,fcl!E42,'Confed Life (CLIC)'!E42,'Mutual Benefit'!E42,Settlers!E42,Statesman!E42,Universe!E42,AmerWstrn!E42)</f>
        <v>0</v>
      </c>
      <c r="F42" s="6">
        <f t="shared" si="0"/>
        <v>18647789.96852342</v>
      </c>
      <c r="G42" s="6">
        <f>SUM('Alabama Life'!F42,'American Educators'!F42,'American Integrity'!F42,'AMS Life'!F42,'Andrew Jackson'!F42,'coastal states'!F42,'Confed Life &amp; Annty (CLIAC)'!F42,'Consolidated National'!F42,'Consumers United'!F42,'Corporate Life'!F42,'Diamond Benefits'!F42,'EBL Life'!F42,'George Washington'!F42,'Inter-American'!F42,'Investment Life of America'!F42,'Midwest Life'!F42,'Mutual Security'!F42,'Natl American'!F42,'National Heritage'!F42,'New Jersey Life'!F42,'Old Colony Life'!F42,'Summit National'!F42,supreme!F42,underwriters!F42,Unison!F42,'United Republic'!F42,'first natl'!F42,'Investors Equity'!F42)+SUM('amer life asr'!F42,'Amer Std Life Acc'!F42,fcl!F42,'Confed Life (CLIC)'!F42,'Mutual Benefit'!F42,Settlers!F42,Statesman!F42,Universe!F42,AmerWstrn!F42)</f>
        <v>18647789.96852342</v>
      </c>
      <c r="I42" s="7" t="s">
        <v>176</v>
      </c>
      <c r="J42" s="6">
        <f>+summary!L77</f>
        <v>43058.4</v>
      </c>
    </row>
    <row r="43" spans="1:10" ht="12.75">
      <c r="A43" s="39" t="s">
        <v>60</v>
      </c>
      <c r="B43" s="6">
        <f>SUM('Alabama Life'!B43,'American Educators'!B43,'American Integrity'!B43,'AMS Life'!B43,'Andrew Jackson'!B43,'coastal states'!B43,'Confed Life &amp; Annty (CLIAC)'!B43,'Consolidated National'!B43,'Consumers United'!B43,'Corporate Life'!B43,'Diamond Benefits'!B43,'EBL Life'!B43,'George Washington'!B43,'Inter-American'!B43,'Investment Life of America'!B43,'Midwest Life'!B43,'Mutual Security'!B43,'Natl American'!B43,'National Heritage'!B43,'New Jersey Life'!B43,'Old Colony Life'!B43,'Summit National'!B43,supreme!B43,underwriters!B43,Unison!B43,'United Republic'!B43,'first natl'!B43,'Investors Equity'!B43)+SUM('amer life asr'!B43,'Amer Std Life Acc'!B43,fcl!B43,'Confed Life (CLIC)'!B43,'Mutual Benefit'!B43,Settlers!B43,Statesman!B43,Universe!B43,AmerWstrn!B43)</f>
        <v>2031706.2704270585</v>
      </c>
      <c r="C43" s="6">
        <f>SUM('Alabama Life'!C43,'American Educators'!C43,'American Integrity'!C43,'AMS Life'!C43,'Andrew Jackson'!C43,'coastal states'!C43,'Confed Life &amp; Annty (CLIAC)'!C43,'Consolidated National'!C43,'Consumers United'!C43,'Corporate Life'!C43,'Diamond Benefits'!C43,'EBL Life'!C43,'George Washington'!C43,'Inter-American'!C43,'Investment Life of America'!C43,'Midwest Life'!C43,'Mutual Security'!C43,'Natl American'!C43,'National Heritage'!C43,'New Jersey Life'!C43,'Old Colony Life'!C43,'Summit National'!C43,supreme!C43,underwriters!C43,Unison!C43,'United Republic'!C43,'first natl'!C43,'Investors Equity'!C43)+SUM('amer life asr'!C43,'Amer Std Life Acc'!C43,fcl!C43,'Confed Life (CLIC)'!C43,'Mutual Benefit'!C43,Settlers!C43,Statesman!C43,Universe!C43,AmerWstrn!C43)</f>
        <v>945412.992451253</v>
      </c>
      <c r="D43" s="6">
        <f>SUM('Alabama Life'!D43,'American Educators'!D43,'American Integrity'!D43,'AMS Life'!D43,'Andrew Jackson'!D43,'coastal states'!D43,'Confed Life &amp; Annty (CLIAC)'!D43,'Consolidated National'!D43,'Consumers United'!D43,'Corporate Life'!D43,'Diamond Benefits'!D43,'EBL Life'!D43,'George Washington'!D43,'Inter-American'!D43,'Investment Life of America'!D43,'Midwest Life'!D43,'Mutual Security'!D43,'Natl American'!D43,'National Heritage'!D43,'New Jersey Life'!D43,'Old Colony Life'!D43,'Summit National'!D43,supreme!D43,underwriters!D43,Unison!D43,'United Republic'!D43,'first natl'!D43,'Investors Equity'!D43)+SUM('amer life asr'!D43,'Amer Std Life Acc'!D43,fcl!D43,'Confed Life (CLIC)'!D43,'Mutual Benefit'!D43,Settlers!D43,Statesman!D43,Universe!D43,AmerWstrn!D43)</f>
        <v>1553351.2494388637</v>
      </c>
      <c r="E43" s="6">
        <f>SUM('Alabama Life'!E43,'American Educators'!E43,'American Integrity'!E43,'AMS Life'!E43,'Andrew Jackson'!E43,'coastal states'!E43,'Confed Life &amp; Annty (CLIAC)'!E43,'Consolidated National'!E43,'Consumers United'!E43,'Corporate Life'!E43,'Diamond Benefits'!E43,'EBL Life'!E43,'George Washington'!E43,'Inter-American'!E43,'Investment Life of America'!E43,'Midwest Life'!E43,'Mutual Security'!E43,'Natl American'!E43,'National Heritage'!E43,'New Jersey Life'!E43,'Old Colony Life'!E43,'Summit National'!E43,supreme!E43,underwriters!E43,Unison!E43,'United Republic'!E43,'first natl'!E43,'Investors Equity'!E43)+SUM('amer life asr'!E43,'Amer Std Life Acc'!E43,fcl!E43,'Confed Life (CLIC)'!E43,'Mutual Benefit'!E43,Settlers!E43,Statesman!E43,Universe!E43,AmerWstrn!E43)</f>
        <v>0</v>
      </c>
      <c r="F43" s="6">
        <f t="shared" si="0"/>
        <v>4530470.512317175</v>
      </c>
      <c r="G43" s="6">
        <f>SUM('Alabama Life'!F43,'American Educators'!F43,'American Integrity'!F43,'AMS Life'!F43,'Andrew Jackson'!F43,'coastal states'!F43,'Confed Life &amp; Annty (CLIAC)'!F43,'Consolidated National'!F43,'Consumers United'!F43,'Corporate Life'!F43,'Diamond Benefits'!F43,'EBL Life'!F43,'George Washington'!F43,'Inter-American'!F43,'Investment Life of America'!F43,'Midwest Life'!F43,'Mutual Security'!F43,'Natl American'!F43,'National Heritage'!F43,'New Jersey Life'!F43,'Old Colony Life'!F43,'Summit National'!F43,supreme!F43,underwriters!F43,Unison!F43,'United Republic'!F43,'first natl'!F43,'Investors Equity'!F43)+SUM('amer life asr'!F43,'Amer Std Life Acc'!F43,fcl!F43,'Confed Life (CLIC)'!F43,'Mutual Benefit'!F43,Settlers!F43,Statesman!F43,Universe!F43,AmerWstrn!F43)</f>
        <v>4530470.512317176</v>
      </c>
      <c r="I43" s="7" t="s">
        <v>146</v>
      </c>
      <c r="J43" s="8">
        <f>+summary!L78</f>
        <v>5794458.325</v>
      </c>
    </row>
    <row r="44" spans="1:7" ht="12.75">
      <c r="A44" s="39" t="s">
        <v>61</v>
      </c>
      <c r="B44" s="6">
        <f>SUM('Alabama Life'!B44,'American Educators'!B44,'American Integrity'!B44,'AMS Life'!B44,'Andrew Jackson'!B44,'coastal states'!B44,'Confed Life &amp; Annty (CLIAC)'!B44,'Consolidated National'!B44,'Consumers United'!B44,'Corporate Life'!B44,'Diamond Benefits'!B44,'EBL Life'!B44,'George Washington'!B44,'Inter-American'!B44,'Investment Life of America'!B44,'Midwest Life'!B44,'Mutual Security'!B44,'Natl American'!B44,'National Heritage'!B44,'New Jersey Life'!B44,'Old Colony Life'!B44,'Summit National'!B44,supreme!B44,underwriters!B44,Unison!B44,'United Republic'!B44,'first natl'!B44,'Investors Equity'!B44)+SUM('amer life asr'!B44,'Amer Std Life Acc'!B44,fcl!B44,'Confed Life (CLIC)'!B44,'Mutual Benefit'!B44,Settlers!B44,Statesman!B44,Universe!B44,AmerWstrn!B44)</f>
        <v>28203340.71831349</v>
      </c>
      <c r="C44" s="6">
        <f>SUM('Alabama Life'!C44,'American Educators'!C44,'American Integrity'!C44,'AMS Life'!C44,'Andrew Jackson'!C44,'coastal states'!C44,'Confed Life &amp; Annty (CLIAC)'!C44,'Consolidated National'!C44,'Consumers United'!C44,'Corporate Life'!C44,'Diamond Benefits'!C44,'EBL Life'!C44,'George Washington'!C44,'Inter-American'!C44,'Investment Life of America'!C44,'Midwest Life'!C44,'Mutual Security'!C44,'Natl American'!C44,'National Heritage'!C44,'New Jersey Life'!C44,'Old Colony Life'!C44,'Summit National'!C44,supreme!C44,underwriters!C44,Unison!C44,'United Republic'!C44,'first natl'!C44,'Investors Equity'!C44)+SUM('amer life asr'!C44,'Amer Std Life Acc'!C44,fcl!C44,'Confed Life (CLIC)'!C44,'Mutual Benefit'!C44,Settlers!C44,Statesman!C44,Universe!C44,AmerWstrn!C44)</f>
        <v>218419435.3339614</v>
      </c>
      <c r="D44" s="6">
        <f>SUM('Alabama Life'!D44,'American Educators'!D44,'American Integrity'!D44,'AMS Life'!D44,'Andrew Jackson'!D44,'coastal states'!D44,'Confed Life &amp; Annty (CLIAC)'!D44,'Consolidated National'!D44,'Consumers United'!D44,'Corporate Life'!D44,'Diamond Benefits'!D44,'EBL Life'!D44,'George Washington'!D44,'Inter-American'!D44,'Investment Life of America'!D44,'Midwest Life'!D44,'Mutual Security'!D44,'Natl American'!D44,'National Heritage'!D44,'New Jersey Life'!D44,'Old Colony Life'!D44,'Summit National'!D44,supreme!D44,underwriters!D44,Unison!D44,'United Republic'!D44,'first natl'!D44,'Investors Equity'!D44)+SUM('amer life asr'!D44,'Amer Std Life Acc'!D44,fcl!D44,'Confed Life (CLIC)'!D44,'Mutual Benefit'!D44,Settlers!D44,Statesman!D44,Universe!D44,AmerWstrn!D44)</f>
        <v>1058909.1566789688</v>
      </c>
      <c r="E44" s="6">
        <f>SUM('Alabama Life'!E44,'American Educators'!E44,'American Integrity'!E44,'AMS Life'!E44,'Andrew Jackson'!E44,'coastal states'!E44,'Confed Life &amp; Annty (CLIAC)'!E44,'Consolidated National'!E44,'Consumers United'!E44,'Corporate Life'!E44,'Diamond Benefits'!E44,'EBL Life'!E44,'George Washington'!E44,'Inter-American'!E44,'Investment Life of America'!E44,'Midwest Life'!E44,'Mutual Security'!E44,'Natl American'!E44,'National Heritage'!E44,'New Jersey Life'!E44,'Old Colony Life'!E44,'Summit National'!E44,supreme!E44,underwriters!E44,Unison!E44,'United Republic'!E44,'first natl'!E44,'Investors Equity'!E44)+SUM('amer life asr'!E44,'Amer Std Life Acc'!E44,fcl!E44,'Confed Life (CLIC)'!E44,'Mutual Benefit'!E44,Settlers!E44,Statesman!E44,Universe!E44,AmerWstrn!E44)</f>
        <v>1848662.1473893775</v>
      </c>
      <c r="F44" s="6">
        <f t="shared" si="0"/>
        <v>249530347.35634324</v>
      </c>
      <c r="G44" s="6">
        <f>SUM('Alabama Life'!F44,'American Educators'!F44,'American Integrity'!F44,'AMS Life'!F44,'Andrew Jackson'!F44,'coastal states'!F44,'Confed Life &amp; Annty (CLIAC)'!F44,'Consolidated National'!F44,'Consumers United'!F44,'Corporate Life'!F44,'Diamond Benefits'!F44,'EBL Life'!F44,'George Washington'!F44,'Inter-American'!F44,'Investment Life of America'!F44,'Midwest Life'!F44,'Mutual Security'!F44,'Natl American'!F44,'National Heritage'!F44,'New Jersey Life'!F44,'Old Colony Life'!F44,'Summit National'!F44,supreme!F44,underwriters!F44,Unison!F44,'United Republic'!F44,'first natl'!F44,'Investors Equity'!F44)+SUM('amer life asr'!F44,'Amer Std Life Acc'!F44,fcl!F44,'Confed Life (CLIC)'!F44,'Mutual Benefit'!F44,Settlers!F44,Statesman!F44,Universe!F44,AmerWstrn!F44)</f>
        <v>249530347.35634327</v>
      </c>
    </row>
    <row r="45" spans="1:10" ht="12.75">
      <c r="A45" s="39" t="s">
        <v>62</v>
      </c>
      <c r="B45" s="6">
        <f>SUM('Alabama Life'!B45,'American Educators'!B45,'American Integrity'!B45,'AMS Life'!B45,'Andrew Jackson'!B45,'coastal states'!B45,'Confed Life &amp; Annty (CLIAC)'!B45,'Consolidated National'!B45,'Consumers United'!B45,'Corporate Life'!B45,'Diamond Benefits'!B45,'EBL Life'!B45,'George Washington'!B45,'Inter-American'!B45,'Investment Life of America'!B45,'Midwest Life'!B45,'Mutual Security'!B45,'Natl American'!B45,'National Heritage'!B45,'New Jersey Life'!B45,'Old Colony Life'!B45,'Summit National'!B45,supreme!B45,underwriters!B45,Unison!B45,'United Republic'!B45,'first natl'!B45,'Investors Equity'!B45)+SUM('amer life asr'!B45,'Amer Std Life Acc'!B45,fcl!B45,'Confed Life (CLIC)'!B45,'Mutual Benefit'!B45,Settlers!B45,Statesman!B45,Universe!B45,AmerWstrn!B45)</f>
        <v>48647.13143597011</v>
      </c>
      <c r="C45" s="6">
        <f>SUM('Alabama Life'!C45,'American Educators'!C45,'American Integrity'!C45,'AMS Life'!C45,'Andrew Jackson'!C45,'coastal states'!C45,'Confed Life &amp; Annty (CLIAC)'!C45,'Consolidated National'!C45,'Consumers United'!C45,'Corporate Life'!C45,'Diamond Benefits'!C45,'EBL Life'!C45,'George Washington'!C45,'Inter-American'!C45,'Investment Life of America'!C45,'Midwest Life'!C45,'Mutual Security'!C45,'Natl American'!C45,'National Heritage'!C45,'New Jersey Life'!C45,'Old Colony Life'!C45,'Summit National'!C45,supreme!C45,underwriters!C45,Unison!C45,'United Republic'!C45,'first natl'!C45,'Investors Equity'!C45)+SUM('amer life asr'!C45,'Amer Std Life Acc'!C45,fcl!C45,'Confed Life (CLIC)'!C45,'Mutual Benefit'!C45,Settlers!C45,Statesman!C45,Universe!C45,AmerWstrn!C45)</f>
        <v>-165.2860944046065</v>
      </c>
      <c r="D45" s="6">
        <f>SUM('Alabama Life'!D45,'American Educators'!D45,'American Integrity'!D45,'AMS Life'!D45,'Andrew Jackson'!D45,'coastal states'!D45,'Confed Life &amp; Annty (CLIAC)'!D45,'Consolidated National'!D45,'Consumers United'!D45,'Corporate Life'!D45,'Diamond Benefits'!D45,'EBL Life'!D45,'George Washington'!D45,'Inter-American'!D45,'Investment Life of America'!D45,'Midwest Life'!D45,'Mutual Security'!D45,'Natl American'!D45,'National Heritage'!D45,'New Jersey Life'!D45,'Old Colony Life'!D45,'Summit National'!D45,supreme!D45,underwriters!D45,Unison!D45,'United Republic'!D45,'first natl'!D45,'Investors Equity'!D45)+SUM('amer life asr'!D45,'Amer Std Life Acc'!D45,fcl!D45,'Confed Life (CLIC)'!D45,'Mutual Benefit'!D45,Settlers!D45,Statesman!D45,Universe!D45,AmerWstrn!D45)</f>
        <v>0</v>
      </c>
      <c r="E45" s="6">
        <f>SUM('Alabama Life'!E45,'American Educators'!E45,'American Integrity'!E45,'AMS Life'!E45,'Andrew Jackson'!E45,'coastal states'!E45,'Confed Life &amp; Annty (CLIAC)'!E45,'Consolidated National'!E45,'Consumers United'!E45,'Corporate Life'!E45,'Diamond Benefits'!E45,'EBL Life'!E45,'George Washington'!E45,'Inter-American'!E45,'Investment Life of America'!E45,'Midwest Life'!E45,'Mutual Security'!E45,'Natl American'!E45,'National Heritage'!E45,'New Jersey Life'!E45,'Old Colony Life'!E45,'Summit National'!E45,supreme!E45,underwriters!E45,Unison!E45,'United Republic'!E45,'first natl'!E45,'Investors Equity'!E45)+SUM('amer life asr'!E45,'Amer Std Life Acc'!E45,fcl!E45,'Confed Life (CLIC)'!E45,'Mutual Benefit'!E45,Settlers!E45,Statesman!E45,Universe!E45,AmerWstrn!E45)</f>
        <v>0</v>
      </c>
      <c r="F45" s="6">
        <f t="shared" si="0"/>
        <v>48481.8453415655</v>
      </c>
      <c r="G45" s="6">
        <f>SUM('Alabama Life'!F45,'American Educators'!F45,'American Integrity'!F45,'AMS Life'!F45,'Andrew Jackson'!F45,'coastal states'!F45,'Confed Life &amp; Annty (CLIAC)'!F45,'Consolidated National'!F45,'Consumers United'!F45,'Corporate Life'!F45,'Diamond Benefits'!F45,'EBL Life'!F45,'George Washington'!F45,'Inter-American'!F45,'Investment Life of America'!F45,'Midwest Life'!F45,'Mutual Security'!F45,'Natl American'!F45,'National Heritage'!F45,'New Jersey Life'!F45,'Old Colony Life'!F45,'Summit National'!F45,supreme!F45,underwriters!F45,Unison!F45,'United Republic'!F45,'first natl'!F45,'Investors Equity'!F45)+SUM('amer life asr'!F45,'Amer Std Life Acc'!F45,fcl!F45,'Confed Life (CLIC)'!F45,'Mutual Benefit'!F45,Settlers!F45,Statesman!F45,Universe!F45,AmerWstrn!F45)</f>
        <v>48481.8453415655</v>
      </c>
      <c r="I45" s="7" t="s">
        <v>6</v>
      </c>
      <c r="J45" s="6">
        <f>SUM(J6:J43)</f>
        <v>1208427330.0027416</v>
      </c>
    </row>
    <row r="46" spans="1:10" ht="12.75">
      <c r="A46" s="39" t="s">
        <v>63</v>
      </c>
      <c r="B46" s="6">
        <f>SUM('Alabama Life'!B46,'American Educators'!B46,'American Integrity'!B46,'AMS Life'!B46,'Andrew Jackson'!B46,'coastal states'!B46,'Confed Life &amp; Annty (CLIAC)'!B46,'Consolidated National'!B46,'Consumers United'!B46,'Corporate Life'!B46,'Diamond Benefits'!B46,'EBL Life'!B46,'George Washington'!B46,'Inter-American'!B46,'Investment Life of America'!B46,'Midwest Life'!B46,'Mutual Security'!B46,'Natl American'!B46,'National Heritage'!B46,'New Jersey Life'!B46,'Old Colony Life'!B46,'Summit National'!B46,supreme!B46,underwriters!B46,Unison!B46,'United Republic'!B46,'first natl'!B46,'Investors Equity'!B46)+SUM('amer life asr'!B46,'Amer Std Life Acc'!B46,fcl!B46,'Confed Life (CLIC)'!B46,'Mutual Benefit'!B46,Settlers!B46,Statesman!B46,Universe!B46,AmerWstrn!B46)</f>
        <v>405273.40273553366</v>
      </c>
      <c r="C46" s="6">
        <f>SUM('Alabama Life'!C46,'American Educators'!C46,'American Integrity'!C46,'AMS Life'!C46,'Andrew Jackson'!C46,'coastal states'!C46,'Confed Life &amp; Annty (CLIAC)'!C46,'Consolidated National'!C46,'Consumers United'!C46,'Corporate Life'!C46,'Diamond Benefits'!C46,'EBL Life'!C46,'George Washington'!C46,'Inter-American'!C46,'Investment Life of America'!C46,'Midwest Life'!C46,'Mutual Security'!C46,'Natl American'!C46,'National Heritage'!C46,'New Jersey Life'!C46,'Old Colony Life'!C46,'Summit National'!C46,supreme!C46,underwriters!C46,Unison!C46,'United Republic'!C46,'first natl'!C46,'Investors Equity'!C46)+SUM('amer life asr'!C46,'Amer Std Life Acc'!C46,fcl!C46,'Confed Life (CLIC)'!C46,'Mutual Benefit'!C46,Settlers!C46,Statesman!C46,Universe!C46,AmerWstrn!C46)</f>
        <v>33252.1054427765</v>
      </c>
      <c r="D46" s="6">
        <f>SUM('Alabama Life'!D46,'American Educators'!D46,'American Integrity'!D46,'AMS Life'!D46,'Andrew Jackson'!D46,'coastal states'!D46,'Confed Life &amp; Annty (CLIAC)'!D46,'Consolidated National'!D46,'Consumers United'!D46,'Corporate Life'!D46,'Diamond Benefits'!D46,'EBL Life'!D46,'George Washington'!D46,'Inter-American'!D46,'Investment Life of America'!D46,'Midwest Life'!D46,'Mutual Security'!D46,'Natl American'!D46,'National Heritage'!D46,'New Jersey Life'!D46,'Old Colony Life'!D46,'Summit National'!D46,supreme!D46,underwriters!D46,Unison!D46,'United Republic'!D46,'first natl'!D46,'Investors Equity'!D46)+SUM('amer life asr'!D46,'Amer Std Life Acc'!D46,fcl!D46,'Confed Life (CLIC)'!D46,'Mutual Benefit'!D46,Settlers!D46,Statesman!D46,Universe!D46,AmerWstrn!D46)</f>
        <v>6989.578239694498</v>
      </c>
      <c r="E46" s="6">
        <f>SUM('Alabama Life'!E46,'American Educators'!E46,'American Integrity'!E46,'AMS Life'!E46,'Andrew Jackson'!E46,'coastal states'!E46,'Confed Life &amp; Annty (CLIAC)'!E46,'Consolidated National'!E46,'Consumers United'!E46,'Corporate Life'!E46,'Diamond Benefits'!E46,'EBL Life'!E46,'George Washington'!E46,'Inter-American'!E46,'Investment Life of America'!E46,'Midwest Life'!E46,'Mutual Security'!E46,'Natl American'!E46,'National Heritage'!E46,'New Jersey Life'!E46,'Old Colony Life'!E46,'Summit National'!E46,supreme!E46,underwriters!E46,Unison!E46,'United Republic'!E46,'first natl'!E46,'Investors Equity'!E46)+SUM('amer life asr'!E46,'Amer Std Life Acc'!E46,fcl!E46,'Confed Life (CLIC)'!E46,'Mutual Benefit'!E46,Settlers!E46,Statesman!E46,Universe!E46,AmerWstrn!E46)</f>
        <v>0</v>
      </c>
      <c r="F46" s="6">
        <f t="shared" si="0"/>
        <v>445515.08641800465</v>
      </c>
      <c r="G46" s="6">
        <f>SUM('Alabama Life'!F46,'American Educators'!F46,'American Integrity'!F46,'AMS Life'!F46,'Andrew Jackson'!F46,'coastal states'!F46,'Confed Life &amp; Annty (CLIAC)'!F46,'Consolidated National'!F46,'Consumers United'!F46,'Corporate Life'!F46,'Diamond Benefits'!F46,'EBL Life'!F46,'George Washington'!F46,'Inter-American'!F46,'Investment Life of America'!F46,'Midwest Life'!F46,'Mutual Security'!F46,'Natl American'!F46,'National Heritage'!F46,'New Jersey Life'!F46,'Old Colony Life'!F46,'Summit National'!F46,supreme!F46,underwriters!F46,Unison!F46,'United Republic'!F46,'first natl'!F46,'Investors Equity'!F46)+SUM('amer life asr'!F46,'Amer Std Life Acc'!F46,fcl!F46,'Confed Life (CLIC)'!F46,'Mutual Benefit'!F46,Settlers!F46,Statesman!F46,Universe!F46,AmerWstrn!F46)</f>
        <v>445515.0864180047</v>
      </c>
      <c r="I46" s="7" t="s">
        <v>152</v>
      </c>
      <c r="J46" s="6">
        <f>+F65</f>
        <v>1208427330.0027413</v>
      </c>
    </row>
    <row r="47" spans="1:10" ht="12.75">
      <c r="A47" s="39" t="s">
        <v>64</v>
      </c>
      <c r="B47" s="6">
        <f>SUM('Alabama Life'!B47,'American Educators'!B47,'American Integrity'!B47,'AMS Life'!B47,'Andrew Jackson'!B47,'coastal states'!B47,'Confed Life &amp; Annty (CLIAC)'!B47,'Consolidated National'!B47,'Consumers United'!B47,'Corporate Life'!B47,'Diamond Benefits'!B47,'EBL Life'!B47,'George Washington'!B47,'Inter-American'!B47,'Investment Life of America'!B47,'Midwest Life'!B47,'Mutual Security'!B47,'Natl American'!B47,'National Heritage'!B47,'New Jersey Life'!B47,'Old Colony Life'!B47,'Summit National'!B47,supreme!B47,underwriters!B47,Unison!B47,'United Republic'!B47,'first natl'!B47,'Investors Equity'!B47)+SUM('amer life asr'!B47,'Amer Std Life Acc'!B47,fcl!B47,'Confed Life (CLIC)'!B47,'Mutual Benefit'!B47,Settlers!B47,Statesman!B47,Universe!B47,AmerWstrn!B47)</f>
        <v>6271532.804536134</v>
      </c>
      <c r="C47" s="6">
        <f>SUM('Alabama Life'!C47,'American Educators'!C47,'American Integrity'!C47,'AMS Life'!C47,'Andrew Jackson'!C47,'coastal states'!C47,'Confed Life &amp; Annty (CLIAC)'!C47,'Consolidated National'!C47,'Consumers United'!C47,'Corporate Life'!C47,'Diamond Benefits'!C47,'EBL Life'!C47,'George Washington'!C47,'Inter-American'!C47,'Investment Life of America'!C47,'Midwest Life'!C47,'Mutual Security'!C47,'Natl American'!C47,'National Heritage'!C47,'New Jersey Life'!C47,'Old Colony Life'!C47,'Summit National'!C47,supreme!C47,underwriters!C47,Unison!C47,'United Republic'!C47,'first natl'!C47,'Investors Equity'!C47)+SUM('amer life asr'!C47,'Amer Std Life Acc'!C47,fcl!C47,'Confed Life (CLIC)'!C47,'Mutual Benefit'!C47,Settlers!C47,Statesman!C47,Universe!C47,AmerWstrn!C47)</f>
        <v>7020472.396329394</v>
      </c>
      <c r="D47" s="6">
        <f>SUM('Alabama Life'!D47,'American Educators'!D47,'American Integrity'!D47,'AMS Life'!D47,'Andrew Jackson'!D47,'coastal states'!D47,'Confed Life &amp; Annty (CLIAC)'!D47,'Consolidated National'!D47,'Consumers United'!D47,'Corporate Life'!D47,'Diamond Benefits'!D47,'EBL Life'!D47,'George Washington'!D47,'Inter-American'!D47,'Investment Life of America'!D47,'Midwest Life'!D47,'Mutual Security'!D47,'Natl American'!D47,'National Heritage'!D47,'New Jersey Life'!D47,'Old Colony Life'!D47,'Summit National'!D47,supreme!D47,underwriters!D47,Unison!D47,'United Republic'!D47,'first natl'!D47,'Investors Equity'!D47)+SUM('amer life asr'!D47,'Amer Std Life Acc'!D47,fcl!D47,'Confed Life (CLIC)'!D47,'Mutual Benefit'!D47,Settlers!D47,Statesman!D47,Universe!D47,AmerWstrn!D47)</f>
        <v>709331.8945642121</v>
      </c>
      <c r="E47" s="6">
        <f>SUM('Alabama Life'!E47,'American Educators'!E47,'American Integrity'!E47,'AMS Life'!E47,'Andrew Jackson'!E47,'coastal states'!E47,'Confed Life &amp; Annty (CLIAC)'!E47,'Consolidated National'!E47,'Consumers United'!E47,'Corporate Life'!E47,'Diamond Benefits'!E47,'EBL Life'!E47,'George Washington'!E47,'Inter-American'!E47,'Investment Life of America'!E47,'Midwest Life'!E47,'Mutual Security'!E47,'Natl American'!E47,'National Heritage'!E47,'New Jersey Life'!E47,'Old Colony Life'!E47,'Summit National'!E47,supreme!E47,underwriters!E47,Unison!E47,'United Republic'!E47,'first natl'!E47,'Investors Equity'!E47)+SUM('amer life asr'!E47,'Amer Std Life Acc'!E47,fcl!E47,'Confed Life (CLIC)'!E47,'Mutual Benefit'!E47,Settlers!E47,Statesman!E47,Universe!E47,AmerWstrn!E47)</f>
        <v>0</v>
      </c>
      <c r="F47" s="6">
        <f t="shared" si="0"/>
        <v>14001337.095429739</v>
      </c>
      <c r="G47" s="6">
        <f>SUM('Alabama Life'!F47,'American Educators'!F47,'American Integrity'!F47,'AMS Life'!F47,'Andrew Jackson'!F47,'coastal states'!F47,'Confed Life &amp; Annty (CLIAC)'!F47,'Consolidated National'!F47,'Consumers United'!F47,'Corporate Life'!F47,'Diamond Benefits'!F47,'EBL Life'!F47,'George Washington'!F47,'Inter-American'!F47,'Investment Life of America'!F47,'Midwest Life'!F47,'Mutual Security'!F47,'Natl American'!F47,'National Heritage'!F47,'New Jersey Life'!F47,'Old Colony Life'!F47,'Summit National'!F47,supreme!F47,underwriters!F47,Unison!F47,'United Republic'!F47,'first natl'!F47,'Investors Equity'!F47)+SUM('amer life asr'!F47,'Amer Std Life Acc'!F47,fcl!F47,'Confed Life (CLIC)'!F47,'Mutual Benefit'!F47,Settlers!F47,Statesman!F47,Universe!F47,AmerWstrn!F47)</f>
        <v>14001337.09542974</v>
      </c>
      <c r="J47" s="6">
        <f>+J45-J46</f>
        <v>0</v>
      </c>
    </row>
    <row r="48" spans="1:7" ht="12.75">
      <c r="A48" s="39" t="s">
        <v>65</v>
      </c>
      <c r="B48" s="6">
        <f>SUM('Alabama Life'!B48,'American Educators'!B48,'American Integrity'!B48,'AMS Life'!B48,'Andrew Jackson'!B48,'coastal states'!B48,'Confed Life &amp; Annty (CLIAC)'!B48,'Consolidated National'!B48,'Consumers United'!B48,'Corporate Life'!B48,'Diamond Benefits'!B48,'EBL Life'!B48,'George Washington'!B48,'Inter-American'!B48,'Investment Life of America'!B48,'Midwest Life'!B48,'Mutual Security'!B48,'Natl American'!B48,'National Heritage'!B48,'New Jersey Life'!B48,'Old Colony Life'!B48,'Summit National'!B48,supreme!B48,underwriters!B48,Unison!B48,'United Republic'!B48,'first natl'!B48,'Investors Equity'!B48)+SUM('amer life asr'!B48,'Amer Std Life Acc'!B48,fcl!B48,'Confed Life (CLIC)'!B48,'Mutual Benefit'!B48,Settlers!B48,Statesman!B48,Universe!B48,AmerWstrn!B48)</f>
        <v>898691.7321353647</v>
      </c>
      <c r="C48" s="6">
        <f>SUM('Alabama Life'!C48,'American Educators'!C48,'American Integrity'!C48,'AMS Life'!C48,'Andrew Jackson'!C48,'coastal states'!C48,'Confed Life &amp; Annty (CLIAC)'!C48,'Consolidated National'!C48,'Consumers United'!C48,'Corporate Life'!C48,'Diamond Benefits'!C48,'EBL Life'!C48,'George Washington'!C48,'Inter-American'!C48,'Investment Life of America'!C48,'Midwest Life'!C48,'Mutual Security'!C48,'Natl American'!C48,'National Heritage'!C48,'New Jersey Life'!C48,'Old Colony Life'!C48,'Summit National'!C48,supreme!C48,underwriters!C48,Unison!C48,'United Republic'!C48,'first natl'!C48,'Investors Equity'!C48)+SUM('amer life asr'!C48,'Amer Std Life Acc'!C48,fcl!C48,'Confed Life (CLIC)'!C48,'Mutual Benefit'!C48,Settlers!C48,Statesman!C48,Universe!C48,AmerWstrn!C48)</f>
        <v>1846756.483156637</v>
      </c>
      <c r="D48" s="6">
        <f>SUM('Alabama Life'!D48,'American Educators'!D48,'American Integrity'!D48,'AMS Life'!D48,'Andrew Jackson'!D48,'coastal states'!D48,'Confed Life &amp; Annty (CLIAC)'!D48,'Consolidated National'!D48,'Consumers United'!D48,'Corporate Life'!D48,'Diamond Benefits'!D48,'EBL Life'!D48,'George Washington'!D48,'Inter-American'!D48,'Investment Life of America'!D48,'Midwest Life'!D48,'Mutual Security'!D48,'Natl American'!D48,'National Heritage'!D48,'New Jersey Life'!D48,'Old Colony Life'!D48,'Summit National'!D48,supreme!D48,underwriters!D48,Unison!D48,'United Republic'!D48,'first natl'!D48,'Investors Equity'!D48)+SUM('amer life asr'!D48,'Amer Std Life Acc'!D48,fcl!D48,'Confed Life (CLIC)'!D48,'Mutual Benefit'!D48,Settlers!D48,Statesman!D48,Universe!D48,AmerWstrn!D48)</f>
        <v>2851444.078269606</v>
      </c>
      <c r="E48" s="6">
        <f>SUM('Alabama Life'!E48,'American Educators'!E48,'American Integrity'!E48,'AMS Life'!E48,'Andrew Jackson'!E48,'coastal states'!E48,'Confed Life &amp; Annty (CLIAC)'!E48,'Consolidated National'!E48,'Consumers United'!E48,'Corporate Life'!E48,'Diamond Benefits'!E48,'EBL Life'!E48,'George Washington'!E48,'Inter-American'!E48,'Investment Life of America'!E48,'Midwest Life'!E48,'Mutual Security'!E48,'Natl American'!E48,'National Heritage'!E48,'New Jersey Life'!E48,'Old Colony Life'!E48,'Summit National'!E48,supreme!E48,underwriters!E48,Unison!E48,'United Republic'!E48,'first natl'!E48,'Investors Equity'!E48)+SUM('amer life asr'!E48,'Amer Std Life Acc'!E48,fcl!E48,'Confed Life (CLIC)'!E48,'Mutual Benefit'!E48,Settlers!E48,Statesman!E48,Universe!E48,AmerWstrn!E48)</f>
        <v>0</v>
      </c>
      <c r="F48" s="6">
        <f t="shared" si="0"/>
        <v>5596892.293561608</v>
      </c>
      <c r="G48" s="6">
        <f>SUM('Alabama Life'!F48,'American Educators'!F48,'American Integrity'!F48,'AMS Life'!F48,'Andrew Jackson'!F48,'coastal states'!F48,'Confed Life &amp; Annty (CLIAC)'!F48,'Consolidated National'!F48,'Consumers United'!F48,'Corporate Life'!F48,'Diamond Benefits'!F48,'EBL Life'!F48,'George Washington'!F48,'Inter-American'!F48,'Investment Life of America'!F48,'Midwest Life'!F48,'Mutual Security'!F48,'Natl American'!F48,'National Heritage'!F48,'New Jersey Life'!F48,'Old Colony Life'!F48,'Summit National'!F48,supreme!F48,underwriters!F48,Unison!F48,'United Republic'!F48,'first natl'!F48,'Investors Equity'!F48)+SUM('amer life asr'!F48,'Amer Std Life Acc'!F48,fcl!F48,'Confed Life (CLIC)'!F48,'Mutual Benefit'!F48,Settlers!F48,Statesman!F48,Universe!F48,AmerWstrn!F48)</f>
        <v>5596892.293561607</v>
      </c>
    </row>
    <row r="49" spans="1:7" ht="12.75">
      <c r="A49" s="39" t="s">
        <v>66</v>
      </c>
      <c r="B49" s="6">
        <f>SUM('Alabama Life'!B49,'American Educators'!B49,'American Integrity'!B49,'AMS Life'!B49,'Andrew Jackson'!B49,'coastal states'!B49,'Confed Life &amp; Annty (CLIAC)'!B49,'Consolidated National'!B49,'Consumers United'!B49,'Corporate Life'!B49,'Diamond Benefits'!B49,'EBL Life'!B49,'George Washington'!B49,'Inter-American'!B49,'Investment Life of America'!B49,'Midwest Life'!B49,'Mutual Security'!B49,'Natl American'!B49,'National Heritage'!B49,'New Jersey Life'!B49,'Old Colony Life'!B49,'Summit National'!B49,supreme!B49,underwriters!B49,Unison!B49,'United Republic'!B49,'first natl'!B49,'Investors Equity'!B49)+SUM('amer life asr'!B49,'Amer Std Life Acc'!B49,fcl!B49,'Confed Life (CLIC)'!B49,'Mutual Benefit'!B49,Settlers!B49,Statesman!B49,Universe!B49,AmerWstrn!B49)</f>
        <v>8672868.970613472</v>
      </c>
      <c r="C49" s="6">
        <f>SUM('Alabama Life'!C49,'American Educators'!C49,'American Integrity'!C49,'AMS Life'!C49,'Andrew Jackson'!C49,'coastal states'!C49,'Confed Life &amp; Annty (CLIAC)'!C49,'Consolidated National'!C49,'Consumers United'!C49,'Corporate Life'!C49,'Diamond Benefits'!C49,'EBL Life'!C49,'George Washington'!C49,'Inter-American'!C49,'Investment Life of America'!C49,'Midwest Life'!C49,'Mutual Security'!C49,'Natl American'!C49,'National Heritage'!C49,'New Jersey Life'!C49,'Old Colony Life'!C49,'Summit National'!C49,supreme!C49,underwriters!C49,Unison!C49,'United Republic'!C49,'first natl'!C49,'Investors Equity'!C49)+SUM('amer life asr'!C49,'Amer Std Life Acc'!C49,fcl!C49,'Confed Life (CLIC)'!C49,'Mutual Benefit'!C49,Settlers!C49,Statesman!C49,Universe!C49,AmerWstrn!C49)</f>
        <v>16679993.439292694</v>
      </c>
      <c r="D49" s="6">
        <f>SUM('Alabama Life'!D49,'American Educators'!D49,'American Integrity'!D49,'AMS Life'!D49,'Andrew Jackson'!D49,'coastal states'!D49,'Confed Life &amp; Annty (CLIAC)'!D49,'Consolidated National'!D49,'Consumers United'!D49,'Corporate Life'!D49,'Diamond Benefits'!D49,'EBL Life'!D49,'George Washington'!D49,'Inter-American'!D49,'Investment Life of America'!D49,'Midwest Life'!D49,'Mutual Security'!D49,'Natl American'!D49,'National Heritage'!D49,'New Jersey Life'!D49,'Old Colony Life'!D49,'Summit National'!D49,supreme!D49,underwriters!D49,Unison!D49,'United Republic'!D49,'first natl'!D49,'Investors Equity'!D49)+SUM('amer life asr'!D49,'Amer Std Life Acc'!D49,fcl!D49,'Confed Life (CLIC)'!D49,'Mutual Benefit'!D49,Settlers!D49,Statesman!D49,Universe!D49,AmerWstrn!D49)</f>
        <v>790277.2895025188</v>
      </c>
      <c r="E49" s="6">
        <f>SUM('Alabama Life'!E49,'American Educators'!E49,'American Integrity'!E49,'AMS Life'!E49,'Andrew Jackson'!E49,'coastal states'!E49,'Confed Life &amp; Annty (CLIAC)'!E49,'Consolidated National'!E49,'Consumers United'!E49,'Corporate Life'!E49,'Diamond Benefits'!E49,'EBL Life'!E49,'George Washington'!E49,'Inter-American'!E49,'Investment Life of America'!E49,'Midwest Life'!E49,'Mutual Security'!E49,'Natl American'!E49,'National Heritage'!E49,'New Jersey Life'!E49,'Old Colony Life'!E49,'Summit National'!E49,supreme!E49,underwriters!E49,Unison!E49,'United Republic'!E49,'first natl'!E49,'Investors Equity'!E49)+SUM('amer life asr'!E49,'Amer Std Life Acc'!E49,fcl!E49,'Confed Life (CLIC)'!E49,'Mutual Benefit'!E49,Settlers!E49,Statesman!E49,Universe!E49,AmerWstrn!E49)</f>
        <v>0</v>
      </c>
      <c r="F49" s="6">
        <f t="shared" si="0"/>
        <v>26143139.699408684</v>
      </c>
      <c r="G49" s="6">
        <f>SUM('Alabama Life'!F49,'American Educators'!F49,'American Integrity'!F49,'AMS Life'!F49,'Andrew Jackson'!F49,'coastal states'!F49,'Confed Life &amp; Annty (CLIAC)'!F49,'Consolidated National'!F49,'Consumers United'!F49,'Corporate Life'!F49,'Diamond Benefits'!F49,'EBL Life'!F49,'George Washington'!F49,'Inter-American'!F49,'Investment Life of America'!F49,'Midwest Life'!F49,'Mutual Security'!F49,'Natl American'!F49,'National Heritage'!F49,'New Jersey Life'!F49,'Old Colony Life'!F49,'Summit National'!F49,supreme!F49,underwriters!F49,Unison!F49,'United Republic'!F49,'first natl'!F49,'Investors Equity'!F49)+SUM('amer life asr'!F49,'Amer Std Life Acc'!F49,fcl!F49,'Confed Life (CLIC)'!F49,'Mutual Benefit'!F49,Settlers!F49,Statesman!F49,Universe!F49,AmerWstrn!F49)</f>
        <v>26143139.699408684</v>
      </c>
    </row>
    <row r="50" spans="1:7" ht="12.75">
      <c r="A50" s="39" t="s">
        <v>67</v>
      </c>
      <c r="B50" s="6">
        <f>SUM('Alabama Life'!B50,'American Educators'!B50,'American Integrity'!B50,'AMS Life'!B50,'Andrew Jackson'!B50,'coastal states'!B50,'Confed Life &amp; Annty (CLIAC)'!B50,'Consolidated National'!B50,'Consumers United'!B50,'Corporate Life'!B50,'Diamond Benefits'!B50,'EBL Life'!B50,'George Washington'!B50,'Inter-American'!B50,'Investment Life of America'!B50,'Midwest Life'!B50,'Mutual Security'!B50,'Natl American'!B50,'National Heritage'!B50,'New Jersey Life'!B50,'Old Colony Life'!B50,'Summit National'!B50,supreme!B50,underwriters!B50,Unison!B50,'United Republic'!B50,'first natl'!B50,'Investors Equity'!B50)+SUM('amer life asr'!B50,'Amer Std Life Acc'!B50,fcl!B50,'Confed Life (CLIC)'!B50,'Mutual Benefit'!B50,Settlers!B50,Statesman!B50,Universe!B50,AmerWstrn!B50)</f>
        <v>12667523.93925969</v>
      </c>
      <c r="C50" s="6">
        <f>SUM('Alabama Life'!C50,'American Educators'!C50,'American Integrity'!C50,'AMS Life'!C50,'Andrew Jackson'!C50,'coastal states'!C50,'Confed Life &amp; Annty (CLIAC)'!C50,'Consolidated National'!C50,'Consumers United'!C50,'Corporate Life'!C50,'Diamond Benefits'!C50,'EBL Life'!C50,'George Washington'!C50,'Inter-American'!C50,'Investment Life of America'!C50,'Midwest Life'!C50,'Mutual Security'!C50,'Natl American'!C50,'National Heritage'!C50,'New Jersey Life'!C50,'Old Colony Life'!C50,'Summit National'!C50,supreme!C50,underwriters!C50,Unison!C50,'United Republic'!C50,'first natl'!C50,'Investors Equity'!C50)+SUM('amer life asr'!C50,'Amer Std Life Acc'!C50,fcl!C50,'Confed Life (CLIC)'!C50,'Mutual Benefit'!C50,Settlers!C50,Statesman!C50,Universe!C50,AmerWstrn!C50)</f>
        <v>55073157.45356957</v>
      </c>
      <c r="D50" s="6">
        <f>SUM('Alabama Life'!D50,'American Educators'!D50,'American Integrity'!D50,'AMS Life'!D50,'Andrew Jackson'!D50,'coastal states'!D50,'Confed Life &amp; Annty (CLIAC)'!D50,'Consolidated National'!D50,'Consumers United'!D50,'Corporate Life'!D50,'Diamond Benefits'!D50,'EBL Life'!D50,'George Washington'!D50,'Inter-American'!D50,'Investment Life of America'!D50,'Midwest Life'!D50,'Mutual Security'!D50,'Natl American'!D50,'National Heritage'!D50,'New Jersey Life'!D50,'Old Colony Life'!D50,'Summit National'!D50,supreme!D50,underwriters!D50,Unison!D50,'United Republic'!D50,'first natl'!D50,'Investors Equity'!D50)+SUM('amer life asr'!D50,'Amer Std Life Acc'!D50,fcl!D50,'Confed Life (CLIC)'!D50,'Mutual Benefit'!D50,Settlers!D50,Statesman!D50,Universe!D50,AmerWstrn!D50)</f>
        <v>6443217.825724009</v>
      </c>
      <c r="E50" s="6">
        <f>SUM('Alabama Life'!E50,'American Educators'!E50,'American Integrity'!E50,'AMS Life'!E50,'Andrew Jackson'!E50,'coastal states'!E50,'Confed Life &amp; Annty (CLIAC)'!E50,'Consolidated National'!E50,'Consumers United'!E50,'Corporate Life'!E50,'Diamond Benefits'!E50,'EBL Life'!E50,'George Washington'!E50,'Inter-American'!E50,'Investment Life of America'!E50,'Midwest Life'!E50,'Mutual Security'!E50,'Natl American'!E50,'National Heritage'!E50,'New Jersey Life'!E50,'Old Colony Life'!E50,'Summit National'!E50,supreme!E50,underwriters!E50,Unison!E50,'United Republic'!E50,'first natl'!E50,'Investors Equity'!E50)+SUM('amer life asr'!E50,'Amer Std Life Acc'!E50,fcl!E50,'Confed Life (CLIC)'!E50,'Mutual Benefit'!E50,Settlers!E50,Statesman!E50,Universe!E50,AmerWstrn!E50)</f>
        <v>3477610.5259853094</v>
      </c>
      <c r="F50" s="6">
        <f t="shared" si="0"/>
        <v>77661509.74453858</v>
      </c>
      <c r="G50" s="6">
        <f>SUM('Alabama Life'!F50,'American Educators'!F50,'American Integrity'!F50,'AMS Life'!F50,'Andrew Jackson'!F50,'coastal states'!F50,'Confed Life &amp; Annty (CLIAC)'!F50,'Consolidated National'!F50,'Consumers United'!F50,'Corporate Life'!F50,'Diamond Benefits'!F50,'EBL Life'!F50,'George Washington'!F50,'Inter-American'!F50,'Investment Life of America'!F50,'Midwest Life'!F50,'Mutual Security'!F50,'Natl American'!F50,'National Heritage'!F50,'New Jersey Life'!F50,'Old Colony Life'!F50,'Summit National'!F50,supreme!F50,underwriters!F50,Unison!F50,'United Republic'!F50,'first natl'!F50,'Investors Equity'!F50)+SUM('amer life asr'!F50,'Amer Std Life Acc'!F50,fcl!F50,'Confed Life (CLIC)'!F50,'Mutual Benefit'!F50,Settlers!F50,Statesman!F50,Universe!F50,AmerWstrn!F50)</f>
        <v>77661509.74453856</v>
      </c>
    </row>
    <row r="51" spans="1:7" ht="12.75">
      <c r="A51" s="39" t="s">
        <v>68</v>
      </c>
      <c r="B51" s="6">
        <f>SUM('Alabama Life'!B51,'American Educators'!B51,'American Integrity'!B51,'AMS Life'!B51,'Andrew Jackson'!B51,'coastal states'!B51,'Confed Life &amp; Annty (CLIAC)'!B51,'Consolidated National'!B51,'Consumers United'!B51,'Corporate Life'!B51,'Diamond Benefits'!B51,'EBL Life'!B51,'George Washington'!B51,'Inter-American'!B51,'Investment Life of America'!B51,'Midwest Life'!B51,'Mutual Security'!B51,'Natl American'!B51,'National Heritage'!B51,'New Jersey Life'!B51,'Old Colony Life'!B51,'Summit National'!B51,supreme!B51,underwriters!B51,Unison!B51,'United Republic'!B51,'first natl'!B51,'Investors Equity'!B51)+SUM('amer life asr'!B51,'Amer Std Life Acc'!B51,fcl!B51,'Confed Life (CLIC)'!B51,'Mutual Benefit'!B51,Settlers!B51,Statesman!B51,Universe!B51,AmerWstrn!B51)</f>
        <v>1003773.7981917235</v>
      </c>
      <c r="C51" s="6">
        <f>SUM('Alabama Life'!C51,'American Educators'!C51,'American Integrity'!C51,'AMS Life'!C51,'Andrew Jackson'!C51,'coastal states'!C51,'Confed Life &amp; Annty (CLIAC)'!C51,'Consolidated National'!C51,'Consumers United'!C51,'Corporate Life'!C51,'Diamond Benefits'!C51,'EBL Life'!C51,'George Washington'!C51,'Inter-American'!C51,'Investment Life of America'!C51,'Midwest Life'!C51,'Mutual Security'!C51,'Natl American'!C51,'National Heritage'!C51,'New Jersey Life'!C51,'Old Colony Life'!C51,'Summit National'!C51,supreme!C51,underwriters!C51,Unison!C51,'United Republic'!C51,'first natl'!C51,'Investors Equity'!C51)+SUM('amer life asr'!C51,'Amer Std Life Acc'!C51,fcl!C51,'Confed Life (CLIC)'!C51,'Mutual Benefit'!C51,Settlers!C51,Statesman!C51,Universe!C51,AmerWstrn!C51)</f>
        <v>659231.41181946</v>
      </c>
      <c r="D51" s="6">
        <f>SUM('Alabama Life'!D51,'American Educators'!D51,'American Integrity'!D51,'AMS Life'!D51,'Andrew Jackson'!D51,'coastal states'!D51,'Confed Life &amp; Annty (CLIAC)'!D51,'Consolidated National'!D51,'Consumers United'!D51,'Corporate Life'!D51,'Diamond Benefits'!D51,'EBL Life'!D51,'George Washington'!D51,'Inter-American'!D51,'Investment Life of America'!D51,'Midwest Life'!D51,'Mutual Security'!D51,'Natl American'!D51,'National Heritage'!D51,'New Jersey Life'!D51,'Old Colony Life'!D51,'Summit National'!D51,supreme!D51,underwriters!D51,Unison!D51,'United Republic'!D51,'first natl'!D51,'Investors Equity'!D51)+SUM('amer life asr'!D51,'Amer Std Life Acc'!D51,fcl!D51,'Confed Life (CLIC)'!D51,'Mutual Benefit'!D51,Settlers!D51,Statesman!D51,Universe!D51,AmerWstrn!D51)</f>
        <v>279715.1792603935</v>
      </c>
      <c r="E51" s="6">
        <f>SUM('Alabama Life'!E51,'American Educators'!E51,'American Integrity'!E51,'AMS Life'!E51,'Andrew Jackson'!E51,'coastal states'!E51,'Confed Life &amp; Annty (CLIAC)'!E51,'Consolidated National'!E51,'Consumers United'!E51,'Corporate Life'!E51,'Diamond Benefits'!E51,'EBL Life'!E51,'George Washington'!E51,'Inter-American'!E51,'Investment Life of America'!E51,'Midwest Life'!E51,'Mutual Security'!E51,'Natl American'!E51,'National Heritage'!E51,'New Jersey Life'!E51,'Old Colony Life'!E51,'Summit National'!E51,supreme!E51,underwriters!E51,Unison!E51,'United Republic'!E51,'first natl'!E51,'Investors Equity'!E51)+SUM('amer life asr'!E51,'Amer Std Life Acc'!E51,fcl!E51,'Confed Life (CLIC)'!E51,'Mutual Benefit'!E51,Settlers!E51,Statesman!E51,Universe!E51,AmerWstrn!E51)</f>
        <v>3113.9792092691155</v>
      </c>
      <c r="F51" s="6">
        <f t="shared" si="0"/>
        <v>1945834.368480846</v>
      </c>
      <c r="G51" s="6">
        <f>SUM('Alabama Life'!F51,'American Educators'!F51,'American Integrity'!F51,'AMS Life'!F51,'Andrew Jackson'!F51,'coastal states'!F51,'Confed Life &amp; Annty (CLIAC)'!F51,'Consolidated National'!F51,'Consumers United'!F51,'Corporate Life'!F51,'Diamond Benefits'!F51,'EBL Life'!F51,'George Washington'!F51,'Inter-American'!F51,'Investment Life of America'!F51,'Midwest Life'!F51,'Mutual Security'!F51,'Natl American'!F51,'National Heritage'!F51,'New Jersey Life'!F51,'Old Colony Life'!F51,'Summit National'!F51,supreme!F51,underwriters!F51,Unison!F51,'United Republic'!F51,'first natl'!F51,'Investors Equity'!F51)+SUM('amer life asr'!F51,'Amer Std Life Acc'!F51,fcl!F51,'Confed Life (CLIC)'!F51,'Mutual Benefit'!F51,Settlers!F51,Statesman!F51,Universe!F51,AmerWstrn!F51)</f>
        <v>1945834.3684808463</v>
      </c>
    </row>
    <row r="52" spans="1:7" ht="12.75">
      <c r="A52" s="39" t="s">
        <v>69</v>
      </c>
      <c r="B52" s="6">
        <f>SUM('Alabama Life'!B52,'American Educators'!B52,'American Integrity'!B52,'AMS Life'!B52,'Andrew Jackson'!B52,'coastal states'!B52,'Confed Life &amp; Annty (CLIAC)'!B52,'Consolidated National'!B52,'Consumers United'!B52,'Corporate Life'!B52,'Diamond Benefits'!B52,'EBL Life'!B52,'George Washington'!B52,'Inter-American'!B52,'Investment Life of America'!B52,'Midwest Life'!B52,'Mutual Security'!B52,'Natl American'!B52,'National Heritage'!B52,'New Jersey Life'!B52,'Old Colony Life'!B52,'Summit National'!B52,supreme!B52,underwriters!B52,Unison!B52,'United Republic'!B52,'first natl'!B52,'Investors Equity'!B52)+SUM('amer life asr'!B52,'Amer Std Life Acc'!B52,fcl!B52,'Confed Life (CLIC)'!B52,'Mutual Benefit'!B52,Settlers!B52,Statesman!B52,Universe!B52,AmerWstrn!B52)</f>
        <v>66690.80975142818</v>
      </c>
      <c r="C52" s="6">
        <f>SUM('Alabama Life'!C52,'American Educators'!C52,'American Integrity'!C52,'AMS Life'!C52,'Andrew Jackson'!C52,'coastal states'!C52,'Confed Life &amp; Annty (CLIAC)'!C52,'Consolidated National'!C52,'Consumers United'!C52,'Corporate Life'!C52,'Diamond Benefits'!C52,'EBL Life'!C52,'George Washington'!C52,'Inter-American'!C52,'Investment Life of America'!C52,'Midwest Life'!C52,'Mutual Security'!C52,'Natl American'!C52,'National Heritage'!C52,'New Jersey Life'!C52,'Old Colony Life'!C52,'Summit National'!C52,supreme!C52,underwriters!C52,Unison!C52,'United Republic'!C52,'first natl'!C52,'Investors Equity'!C52)+SUM('amer life asr'!C52,'Amer Std Life Acc'!C52,fcl!C52,'Confed Life (CLIC)'!C52,'Mutual Benefit'!C52,Settlers!C52,Statesman!C52,Universe!C52,AmerWstrn!C52)</f>
        <v>24117.7470054391</v>
      </c>
      <c r="D52" s="6">
        <f>SUM('Alabama Life'!D52,'American Educators'!D52,'American Integrity'!D52,'AMS Life'!D52,'Andrew Jackson'!D52,'coastal states'!D52,'Confed Life &amp; Annty (CLIAC)'!D52,'Consolidated National'!D52,'Consumers United'!D52,'Corporate Life'!D52,'Diamond Benefits'!D52,'EBL Life'!D52,'George Washington'!D52,'Inter-American'!D52,'Investment Life of America'!D52,'Midwest Life'!D52,'Mutual Security'!D52,'Natl American'!D52,'National Heritage'!D52,'New Jersey Life'!D52,'Old Colony Life'!D52,'Summit National'!D52,supreme!D52,underwriters!D52,Unison!D52,'United Republic'!D52,'first natl'!D52,'Investors Equity'!D52)+SUM('amer life asr'!D52,'Amer Std Life Acc'!D52,fcl!D52,'Confed Life (CLIC)'!D52,'Mutual Benefit'!D52,Settlers!D52,Statesman!D52,Universe!D52,AmerWstrn!D52)</f>
        <v>16867.41217828636</v>
      </c>
      <c r="E52" s="6">
        <f>SUM('Alabama Life'!E52,'American Educators'!E52,'American Integrity'!E52,'AMS Life'!E52,'Andrew Jackson'!E52,'coastal states'!E52,'Confed Life &amp; Annty (CLIAC)'!E52,'Consolidated National'!E52,'Consumers United'!E52,'Corporate Life'!E52,'Diamond Benefits'!E52,'EBL Life'!E52,'George Washington'!E52,'Inter-American'!E52,'Investment Life of America'!E52,'Midwest Life'!E52,'Mutual Security'!E52,'Natl American'!E52,'National Heritage'!E52,'New Jersey Life'!E52,'Old Colony Life'!E52,'Summit National'!E52,supreme!E52,underwriters!E52,Unison!E52,'United Republic'!E52,'first natl'!E52,'Investors Equity'!E52)+SUM('amer life asr'!E52,'Amer Std Life Acc'!E52,fcl!E52,'Confed Life (CLIC)'!E52,'Mutual Benefit'!E52,Settlers!E52,Statesman!E52,Universe!E52,AmerWstrn!E52)</f>
        <v>-3923.8106835996878</v>
      </c>
      <c r="F52" s="6">
        <f t="shared" si="0"/>
        <v>103752.15825155396</v>
      </c>
      <c r="G52" s="6">
        <f>SUM('Alabama Life'!F52,'American Educators'!F52,'American Integrity'!F52,'AMS Life'!F52,'Andrew Jackson'!F52,'coastal states'!F52,'Confed Life &amp; Annty (CLIAC)'!F52,'Consolidated National'!F52,'Consumers United'!F52,'Corporate Life'!F52,'Diamond Benefits'!F52,'EBL Life'!F52,'George Washington'!F52,'Inter-American'!F52,'Investment Life of America'!F52,'Midwest Life'!F52,'Mutual Security'!F52,'Natl American'!F52,'National Heritage'!F52,'New Jersey Life'!F52,'Old Colony Life'!F52,'Summit National'!F52,supreme!F52,underwriters!F52,Unison!F52,'United Republic'!F52,'first natl'!F52,'Investors Equity'!F52)+SUM('amer life asr'!F52,'Amer Std Life Acc'!F52,fcl!F52,'Confed Life (CLIC)'!F52,'Mutual Benefit'!F52,Settlers!F52,Statesman!F52,Universe!F52,AmerWstrn!F52)</f>
        <v>103752.15825155395</v>
      </c>
    </row>
    <row r="53" spans="1:7" ht="12.75">
      <c r="A53" s="39" t="s">
        <v>70</v>
      </c>
      <c r="B53" s="6">
        <f>SUM('Alabama Life'!B53,'American Educators'!B53,'American Integrity'!B53,'AMS Life'!B53,'Andrew Jackson'!B53,'coastal states'!B53,'Confed Life &amp; Annty (CLIAC)'!B53,'Consolidated National'!B53,'Consumers United'!B53,'Corporate Life'!B53,'Diamond Benefits'!B53,'EBL Life'!B53,'George Washington'!B53,'Inter-American'!B53,'Investment Life of America'!B53,'Midwest Life'!B53,'Mutual Security'!B53,'Natl American'!B53,'National Heritage'!B53,'New Jersey Life'!B53,'Old Colony Life'!B53,'Summit National'!B53,supreme!B53,underwriters!B53,Unison!B53,'United Republic'!B53,'first natl'!B53,'Investors Equity'!B53)+SUM('amer life asr'!B53,'Amer Std Life Acc'!B53,fcl!B53,'Confed Life (CLIC)'!B53,'Mutual Benefit'!B53,Settlers!B53,Statesman!B53,Universe!B53,AmerWstrn!B53)</f>
        <v>5173569.191911627</v>
      </c>
      <c r="C53" s="6">
        <f>SUM('Alabama Life'!C53,'American Educators'!C53,'American Integrity'!C53,'AMS Life'!C53,'Andrew Jackson'!C53,'coastal states'!C53,'Confed Life &amp; Annty (CLIAC)'!C53,'Consolidated National'!C53,'Consumers United'!C53,'Corporate Life'!C53,'Diamond Benefits'!C53,'EBL Life'!C53,'George Washington'!C53,'Inter-American'!C53,'Investment Life of America'!C53,'Midwest Life'!C53,'Mutual Security'!C53,'Natl American'!C53,'National Heritage'!C53,'New Jersey Life'!C53,'Old Colony Life'!C53,'Summit National'!C53,supreme!C53,underwriters!C53,Unison!C53,'United Republic'!C53,'first natl'!C53,'Investors Equity'!C53)+SUM('amer life asr'!C53,'Amer Std Life Acc'!C53,fcl!C53,'Confed Life (CLIC)'!C53,'Mutual Benefit'!C53,Settlers!C53,Statesman!C53,Universe!C53,AmerWstrn!C53)</f>
        <v>6029437.5650710035</v>
      </c>
      <c r="D53" s="6">
        <f>SUM('Alabama Life'!D53,'American Educators'!D53,'American Integrity'!D53,'AMS Life'!D53,'Andrew Jackson'!D53,'coastal states'!D53,'Confed Life &amp; Annty (CLIAC)'!D53,'Consolidated National'!D53,'Consumers United'!D53,'Corporate Life'!D53,'Diamond Benefits'!D53,'EBL Life'!D53,'George Washington'!D53,'Inter-American'!D53,'Investment Life of America'!D53,'Midwest Life'!D53,'Mutual Security'!D53,'Natl American'!D53,'National Heritage'!D53,'New Jersey Life'!D53,'Old Colony Life'!D53,'Summit National'!D53,supreme!D53,underwriters!D53,Unison!D53,'United Republic'!D53,'first natl'!D53,'Investors Equity'!D53)+SUM('amer life asr'!D53,'Amer Std Life Acc'!D53,fcl!D53,'Confed Life (CLIC)'!D53,'Mutual Benefit'!D53,Settlers!D53,Statesman!D53,Universe!D53,AmerWstrn!D53)</f>
        <v>808301.5651882008</v>
      </c>
      <c r="E53" s="6">
        <f>SUM('Alabama Life'!E53,'American Educators'!E53,'American Integrity'!E53,'AMS Life'!E53,'Andrew Jackson'!E53,'coastal states'!E53,'Confed Life &amp; Annty (CLIAC)'!E53,'Consolidated National'!E53,'Consumers United'!E53,'Corporate Life'!E53,'Diamond Benefits'!E53,'EBL Life'!E53,'George Washington'!E53,'Inter-American'!E53,'Investment Life of America'!E53,'Midwest Life'!E53,'Mutual Security'!E53,'Natl American'!E53,'National Heritage'!E53,'New Jersey Life'!E53,'Old Colony Life'!E53,'Summit National'!E53,supreme!E53,underwriters!E53,Unison!E53,'United Republic'!E53,'first natl'!E53,'Investors Equity'!E53)+SUM('amer life asr'!E53,'Amer Std Life Acc'!E53,fcl!E53,'Confed Life (CLIC)'!E53,'Mutual Benefit'!E53,Settlers!E53,Statesman!E53,Universe!E53,AmerWstrn!E53)</f>
        <v>0</v>
      </c>
      <c r="F53" s="6">
        <f t="shared" si="0"/>
        <v>12011308.322170831</v>
      </c>
      <c r="G53" s="6">
        <f>SUM('Alabama Life'!F53,'American Educators'!F53,'American Integrity'!F53,'AMS Life'!F53,'Andrew Jackson'!F53,'coastal states'!F53,'Confed Life &amp; Annty (CLIAC)'!F53,'Consolidated National'!F53,'Consumers United'!F53,'Corporate Life'!F53,'Diamond Benefits'!F53,'EBL Life'!F53,'George Washington'!F53,'Inter-American'!F53,'Investment Life of America'!F53,'Midwest Life'!F53,'Mutual Security'!F53,'Natl American'!F53,'National Heritage'!F53,'New Jersey Life'!F53,'Old Colony Life'!F53,'Summit National'!F53,supreme!F53,underwriters!F53,Unison!F53,'United Republic'!F53,'first natl'!F53,'Investors Equity'!F53)+SUM('amer life asr'!F53,'Amer Std Life Acc'!F53,fcl!F53,'Confed Life (CLIC)'!F53,'Mutual Benefit'!F53,Settlers!F53,Statesman!F53,Universe!F53,AmerWstrn!F53)</f>
        <v>12011308.322170831</v>
      </c>
    </row>
    <row r="54" spans="1:7" ht="12.75">
      <c r="A54" s="39" t="s">
        <v>71</v>
      </c>
      <c r="B54" s="6">
        <f>SUM('Alabama Life'!B54,'American Educators'!B54,'American Integrity'!B54,'AMS Life'!B54,'Andrew Jackson'!B54,'coastal states'!B54,'Confed Life &amp; Annty (CLIAC)'!B54,'Consolidated National'!B54,'Consumers United'!B54,'Corporate Life'!B54,'Diamond Benefits'!B54,'EBL Life'!B54,'George Washington'!B54,'Inter-American'!B54,'Investment Life of America'!B54,'Midwest Life'!B54,'Mutual Security'!B54,'Natl American'!B54,'National Heritage'!B54,'New Jersey Life'!B54,'Old Colony Life'!B54,'Summit National'!B54,supreme!B54,underwriters!B54,Unison!B54,'United Republic'!B54,'first natl'!B54,'Investors Equity'!B54)+SUM('amer life asr'!B54,'Amer Std Life Acc'!B54,fcl!B54,'Confed Life (CLIC)'!B54,'Mutual Benefit'!B54,Settlers!B54,Statesman!B54,Universe!B54,AmerWstrn!B54)</f>
        <v>4254289.68983693</v>
      </c>
      <c r="C54" s="6">
        <f>SUM('Alabama Life'!C54,'American Educators'!C54,'American Integrity'!C54,'AMS Life'!C54,'Andrew Jackson'!C54,'coastal states'!C54,'Confed Life &amp; Annty (CLIAC)'!C54,'Consolidated National'!C54,'Consumers United'!C54,'Corporate Life'!C54,'Diamond Benefits'!C54,'EBL Life'!C54,'George Washington'!C54,'Inter-American'!C54,'Investment Life of America'!C54,'Midwest Life'!C54,'Mutual Security'!C54,'Natl American'!C54,'National Heritage'!C54,'New Jersey Life'!C54,'Old Colony Life'!C54,'Summit National'!C54,supreme!C54,underwriters!C54,Unison!C54,'United Republic'!C54,'first natl'!C54,'Investors Equity'!C54)+SUM('amer life asr'!C54,'Amer Std Life Acc'!C54,fcl!C54,'Confed Life (CLIC)'!C54,'Mutual Benefit'!C54,Settlers!C54,Statesman!C54,Universe!C54,AmerWstrn!C54)</f>
        <v>2750710.236490308</v>
      </c>
      <c r="D54" s="6">
        <f>SUM('Alabama Life'!D54,'American Educators'!D54,'American Integrity'!D54,'AMS Life'!D54,'Andrew Jackson'!D54,'coastal states'!D54,'Confed Life &amp; Annty (CLIAC)'!D54,'Consolidated National'!D54,'Consumers United'!D54,'Corporate Life'!D54,'Diamond Benefits'!D54,'EBL Life'!D54,'George Washington'!D54,'Inter-American'!D54,'Investment Life of America'!D54,'Midwest Life'!D54,'Mutual Security'!D54,'Natl American'!D54,'National Heritage'!D54,'New Jersey Life'!D54,'Old Colony Life'!D54,'Summit National'!D54,supreme!D54,underwriters!D54,Unison!D54,'United Republic'!D54,'first natl'!D54,'Investors Equity'!D54)+SUM('amer life asr'!D54,'Amer Std Life Acc'!D54,fcl!D54,'Confed Life (CLIC)'!D54,'Mutual Benefit'!D54,Settlers!D54,Statesman!D54,Universe!D54,AmerWstrn!D54)</f>
        <v>10658667.880215248</v>
      </c>
      <c r="E54" s="6">
        <f>SUM('Alabama Life'!E54,'American Educators'!E54,'American Integrity'!E54,'AMS Life'!E54,'Andrew Jackson'!E54,'coastal states'!E54,'Confed Life &amp; Annty (CLIAC)'!E54,'Consolidated National'!E54,'Consumers United'!E54,'Corporate Life'!E54,'Diamond Benefits'!E54,'EBL Life'!E54,'George Washington'!E54,'Inter-American'!E54,'Investment Life of America'!E54,'Midwest Life'!E54,'Mutual Security'!E54,'Natl American'!E54,'National Heritage'!E54,'New Jersey Life'!E54,'Old Colony Life'!E54,'Summit National'!E54,supreme!E54,underwriters!E54,Unison!E54,'United Republic'!E54,'first natl'!E54,'Investors Equity'!E54)+SUM('amer life asr'!E54,'Amer Std Life Acc'!E54,fcl!E54,'Confed Life (CLIC)'!E54,'Mutual Benefit'!E54,Settlers!E54,Statesman!E54,Universe!E54,AmerWstrn!E54)</f>
        <v>1082.856182672012</v>
      </c>
      <c r="F54" s="6">
        <f t="shared" si="0"/>
        <v>17664750.662725158</v>
      </c>
      <c r="G54" s="6">
        <f>SUM('Alabama Life'!F54,'American Educators'!F54,'American Integrity'!F54,'AMS Life'!F54,'Andrew Jackson'!F54,'coastal states'!F54,'Confed Life &amp; Annty (CLIAC)'!F54,'Consolidated National'!F54,'Consumers United'!F54,'Corporate Life'!F54,'Diamond Benefits'!F54,'EBL Life'!F54,'George Washington'!F54,'Inter-American'!F54,'Investment Life of America'!F54,'Midwest Life'!F54,'Mutual Security'!F54,'Natl American'!F54,'National Heritage'!F54,'New Jersey Life'!F54,'Old Colony Life'!F54,'Summit National'!F54,supreme!F54,underwriters!F54,Unison!F54,'United Republic'!F54,'first natl'!F54,'Investors Equity'!F54)+SUM('amer life asr'!F54,'Amer Std Life Acc'!F54,fcl!F54,'Confed Life (CLIC)'!F54,'Mutual Benefit'!F54,Settlers!F54,Statesman!F54,Universe!F54,AmerWstrn!F54)</f>
        <v>17664750.662725158</v>
      </c>
    </row>
    <row r="55" spans="1:7" ht="12.75">
      <c r="A55" s="39" t="s">
        <v>72</v>
      </c>
      <c r="B55" s="6">
        <f>SUM('Alabama Life'!B55,'American Educators'!B55,'American Integrity'!B55,'AMS Life'!B55,'Andrew Jackson'!B55,'coastal states'!B55,'Confed Life &amp; Annty (CLIAC)'!B55,'Consolidated National'!B55,'Consumers United'!B55,'Corporate Life'!B55,'Diamond Benefits'!B55,'EBL Life'!B55,'George Washington'!B55,'Inter-American'!B55,'Investment Life of America'!B55,'Midwest Life'!B55,'Mutual Security'!B55,'Natl American'!B55,'National Heritage'!B55,'New Jersey Life'!B55,'Old Colony Life'!B55,'Summit National'!B55,supreme!B55,underwriters!B55,Unison!B55,'United Republic'!B55,'first natl'!B55,'Investors Equity'!B55)+SUM('amer life asr'!B55,'Amer Std Life Acc'!B55,fcl!B55,'Confed Life (CLIC)'!B55,'Mutual Benefit'!B55,Settlers!B55,Statesman!B55,Universe!B55,AmerWstrn!B55)</f>
        <v>1478610.5450071094</v>
      </c>
      <c r="C55" s="6">
        <f>SUM('Alabama Life'!C55,'American Educators'!C55,'American Integrity'!C55,'AMS Life'!C55,'Andrew Jackson'!C55,'coastal states'!C55,'Confed Life &amp; Annty (CLIAC)'!C55,'Consolidated National'!C55,'Consumers United'!C55,'Corporate Life'!C55,'Diamond Benefits'!C55,'EBL Life'!C55,'George Washington'!C55,'Inter-American'!C55,'Investment Life of America'!C55,'Midwest Life'!C55,'Mutual Security'!C55,'Natl American'!C55,'National Heritage'!C55,'New Jersey Life'!C55,'Old Colony Life'!C55,'Summit National'!C55,supreme!C55,underwriters!C55,Unison!C55,'United Republic'!C55,'first natl'!C55,'Investors Equity'!C55)+SUM('amer life asr'!C55,'Amer Std Life Acc'!C55,fcl!C55,'Confed Life (CLIC)'!C55,'Mutual Benefit'!C55,Settlers!C55,Statesman!C55,Universe!C55,AmerWstrn!C55)</f>
        <v>3003074.923631368</v>
      </c>
      <c r="D55" s="6">
        <f>SUM('Alabama Life'!D55,'American Educators'!D55,'American Integrity'!D55,'AMS Life'!D55,'Andrew Jackson'!D55,'coastal states'!D55,'Confed Life &amp; Annty (CLIAC)'!D55,'Consolidated National'!D55,'Consumers United'!D55,'Corporate Life'!D55,'Diamond Benefits'!D55,'EBL Life'!D55,'George Washington'!D55,'Inter-American'!D55,'Investment Life of America'!D55,'Midwest Life'!D55,'Mutual Security'!D55,'Natl American'!D55,'National Heritage'!D55,'New Jersey Life'!D55,'Old Colony Life'!D55,'Summit National'!D55,supreme!D55,underwriters!D55,Unison!D55,'United Republic'!D55,'first natl'!D55,'Investors Equity'!D55)+SUM('amer life asr'!D55,'Amer Std Life Acc'!D55,fcl!D55,'Confed Life (CLIC)'!D55,'Mutual Benefit'!D55,Settlers!D55,Statesman!D55,Universe!D55,AmerWstrn!D55)</f>
        <v>545224.9354309827</v>
      </c>
      <c r="E55" s="6">
        <f>SUM('Alabama Life'!E55,'American Educators'!E55,'American Integrity'!E55,'AMS Life'!E55,'Andrew Jackson'!E55,'coastal states'!E55,'Confed Life &amp; Annty (CLIAC)'!E55,'Consolidated National'!E55,'Consumers United'!E55,'Corporate Life'!E55,'Diamond Benefits'!E55,'EBL Life'!E55,'George Washington'!E55,'Inter-American'!E55,'Investment Life of America'!E55,'Midwest Life'!E55,'Mutual Security'!E55,'Natl American'!E55,'National Heritage'!E55,'New Jersey Life'!E55,'Old Colony Life'!E55,'Summit National'!E55,supreme!E55,underwriters!E55,Unison!E55,'United Republic'!E55,'first natl'!E55,'Investors Equity'!E55)+SUM('amer life asr'!E55,'Amer Std Life Acc'!E55,fcl!E55,'Confed Life (CLIC)'!E55,'Mutual Benefit'!E55,Settlers!E55,Statesman!E55,Universe!E55,AmerWstrn!E55)</f>
        <v>0</v>
      </c>
      <c r="F55" s="6">
        <f t="shared" si="0"/>
        <v>5026910.404069461</v>
      </c>
      <c r="G55" s="6">
        <f>SUM('Alabama Life'!F55,'American Educators'!F55,'American Integrity'!F55,'AMS Life'!F55,'Andrew Jackson'!F55,'coastal states'!F55,'Confed Life &amp; Annty (CLIAC)'!F55,'Consolidated National'!F55,'Consumers United'!F55,'Corporate Life'!F55,'Diamond Benefits'!F55,'EBL Life'!F55,'George Washington'!F55,'Inter-American'!F55,'Investment Life of America'!F55,'Midwest Life'!F55,'Mutual Security'!F55,'Natl American'!F55,'National Heritage'!F55,'New Jersey Life'!F55,'Old Colony Life'!F55,'Summit National'!F55,supreme!F55,underwriters!F55,Unison!F55,'United Republic'!F55,'first natl'!F55,'Investors Equity'!F55)+SUM('amer life asr'!F55,'Amer Std Life Acc'!F55,fcl!F55,'Confed Life (CLIC)'!F55,'Mutual Benefit'!F55,Settlers!F55,Statesman!F55,Universe!F55,AmerWstrn!F55)</f>
        <v>5026910.404069459</v>
      </c>
    </row>
    <row r="56" spans="1:7" ht="12.75">
      <c r="A56" s="39" t="s">
        <v>73</v>
      </c>
      <c r="B56" s="6">
        <f>SUM('Alabama Life'!B56,'American Educators'!B56,'American Integrity'!B56,'AMS Life'!B56,'Andrew Jackson'!B56,'coastal states'!B56,'Confed Life &amp; Annty (CLIAC)'!B56,'Consolidated National'!B56,'Consumers United'!B56,'Corporate Life'!B56,'Diamond Benefits'!B56,'EBL Life'!B56,'George Washington'!B56,'Inter-American'!B56,'Investment Life of America'!B56,'Midwest Life'!B56,'Mutual Security'!B56,'Natl American'!B56,'National Heritage'!B56,'New Jersey Life'!B56,'Old Colony Life'!B56,'Summit National'!B56,supreme!B56,underwriters!B56,Unison!B56,'United Republic'!B56,'first natl'!B56,'Investors Equity'!B56)+SUM('amer life asr'!B56,'Amer Std Life Acc'!B56,fcl!B56,'Confed Life (CLIC)'!B56,'Mutual Benefit'!B56,Settlers!B56,Statesman!B56,Universe!B56,AmerWstrn!B56)</f>
        <v>15327183.294303127</v>
      </c>
      <c r="C56" s="6">
        <f>SUM('Alabama Life'!C56,'American Educators'!C56,'American Integrity'!C56,'AMS Life'!C56,'Andrew Jackson'!C56,'coastal states'!C56,'Confed Life &amp; Annty (CLIAC)'!C56,'Consolidated National'!C56,'Consumers United'!C56,'Corporate Life'!C56,'Diamond Benefits'!C56,'EBL Life'!C56,'George Washington'!C56,'Inter-American'!C56,'Investment Life of America'!C56,'Midwest Life'!C56,'Mutual Security'!C56,'Natl American'!C56,'National Heritage'!C56,'New Jersey Life'!C56,'Old Colony Life'!C56,'Summit National'!C56,supreme!C56,underwriters!C56,Unison!C56,'United Republic'!C56,'first natl'!C56,'Investors Equity'!C56)+SUM('amer life asr'!C56,'Amer Std Life Acc'!C56,fcl!C56,'Confed Life (CLIC)'!C56,'Mutual Benefit'!C56,Settlers!C56,Statesman!C56,Universe!C56,AmerWstrn!C56)</f>
        <v>846284.3324375666</v>
      </c>
      <c r="D56" s="6">
        <f>SUM('Alabama Life'!D56,'American Educators'!D56,'American Integrity'!D56,'AMS Life'!D56,'Andrew Jackson'!D56,'coastal states'!D56,'Confed Life &amp; Annty (CLIAC)'!D56,'Consolidated National'!D56,'Consumers United'!D56,'Corporate Life'!D56,'Diamond Benefits'!D56,'EBL Life'!D56,'George Washington'!D56,'Inter-American'!D56,'Investment Life of America'!D56,'Midwest Life'!D56,'Mutual Security'!D56,'Natl American'!D56,'National Heritage'!D56,'New Jersey Life'!D56,'Old Colony Life'!D56,'Summit National'!D56,supreme!D56,underwriters!D56,Unison!D56,'United Republic'!D56,'first natl'!D56,'Investors Equity'!D56)+SUM('amer life asr'!D56,'Amer Std Life Acc'!D56,fcl!D56,'Confed Life (CLIC)'!D56,'Mutual Benefit'!D56,Settlers!D56,Statesman!D56,Universe!D56,AmerWstrn!D56)</f>
        <v>257673.8838301431</v>
      </c>
      <c r="E56" s="6">
        <f>SUM('Alabama Life'!E56,'American Educators'!E56,'American Integrity'!E56,'AMS Life'!E56,'Andrew Jackson'!E56,'coastal states'!E56,'Confed Life &amp; Annty (CLIAC)'!E56,'Consolidated National'!E56,'Consumers United'!E56,'Corporate Life'!E56,'Diamond Benefits'!E56,'EBL Life'!E56,'George Washington'!E56,'Inter-American'!E56,'Investment Life of America'!E56,'Midwest Life'!E56,'Mutual Security'!E56,'Natl American'!E56,'National Heritage'!E56,'New Jersey Life'!E56,'Old Colony Life'!E56,'Summit National'!E56,supreme!E56,underwriters!E56,Unison!E56,'United Republic'!E56,'first natl'!E56,'Investors Equity'!E56)+SUM('amer life asr'!E56,'Amer Std Life Acc'!E56,fcl!E56,'Confed Life (CLIC)'!E56,'Mutual Benefit'!E56,Settlers!E56,Statesman!E56,Universe!E56,AmerWstrn!E56)</f>
        <v>0</v>
      </c>
      <c r="F56" s="6">
        <f t="shared" si="0"/>
        <v>16431141.510570837</v>
      </c>
      <c r="G56" s="6">
        <f>SUM('Alabama Life'!F56,'American Educators'!F56,'American Integrity'!F56,'AMS Life'!F56,'Andrew Jackson'!F56,'coastal states'!F56,'Confed Life &amp; Annty (CLIAC)'!F56,'Consolidated National'!F56,'Consumers United'!F56,'Corporate Life'!F56,'Diamond Benefits'!F56,'EBL Life'!F56,'George Washington'!F56,'Inter-American'!F56,'Investment Life of America'!F56,'Midwest Life'!F56,'Mutual Security'!F56,'Natl American'!F56,'National Heritage'!F56,'New Jersey Life'!F56,'Old Colony Life'!F56,'Summit National'!F56,supreme!F56,underwriters!F56,Unison!F56,'United Republic'!F56,'first natl'!F56,'Investors Equity'!F56)+SUM('amer life asr'!F56,'Amer Std Life Acc'!F56,fcl!F56,'Confed Life (CLIC)'!F56,'Mutual Benefit'!F56,Settlers!F56,Statesman!F56,Universe!F56,AmerWstrn!F56)</f>
        <v>16431141.510570839</v>
      </c>
    </row>
    <row r="57" spans="1:7" ht="12.75">
      <c r="A57" s="39" t="s">
        <v>74</v>
      </c>
      <c r="B57" s="6">
        <f>SUM('Alabama Life'!B57,'American Educators'!B57,'American Integrity'!B57,'AMS Life'!B57,'Andrew Jackson'!B57,'coastal states'!B57,'Confed Life &amp; Annty (CLIAC)'!B57,'Consolidated National'!B57,'Consumers United'!B57,'Corporate Life'!B57,'Diamond Benefits'!B57,'EBL Life'!B57,'George Washington'!B57,'Inter-American'!B57,'Investment Life of America'!B57,'Midwest Life'!B57,'Mutual Security'!B57,'Natl American'!B57,'National Heritage'!B57,'New Jersey Life'!B57,'Old Colony Life'!B57,'Summit National'!B57,supreme!B57,underwriters!B57,Unison!B57,'United Republic'!B57,'first natl'!B57,'Investors Equity'!B57)+SUM('amer life asr'!B57,'Amer Std Life Acc'!B57,fcl!B57,'Confed Life (CLIC)'!B57,'Mutual Benefit'!B57,Settlers!B57,Statesman!B57,Universe!B57,AmerWstrn!B57)</f>
        <v>489384.99568679073</v>
      </c>
      <c r="C57" s="6">
        <f>SUM('Alabama Life'!C57,'American Educators'!C57,'American Integrity'!C57,'AMS Life'!C57,'Andrew Jackson'!C57,'coastal states'!C57,'Confed Life &amp; Annty (CLIAC)'!C57,'Consolidated National'!C57,'Consumers United'!C57,'Corporate Life'!C57,'Diamond Benefits'!C57,'EBL Life'!C57,'George Washington'!C57,'Inter-American'!C57,'Investment Life of America'!C57,'Midwest Life'!C57,'Mutual Security'!C57,'Natl American'!C57,'National Heritage'!C57,'New Jersey Life'!C57,'Old Colony Life'!C57,'Summit National'!C57,supreme!C57,underwriters!C57,Unison!C57,'United Republic'!C57,'first natl'!C57,'Investors Equity'!C57)+SUM('amer life asr'!C57,'Amer Std Life Acc'!C57,fcl!C57,'Confed Life (CLIC)'!C57,'Mutual Benefit'!C57,Settlers!C57,Statesman!C57,Universe!C57,AmerWstrn!C57)</f>
        <v>1702499.1569284664</v>
      </c>
      <c r="D57" s="6">
        <f>SUM('Alabama Life'!D57,'American Educators'!D57,'American Integrity'!D57,'AMS Life'!D57,'Andrew Jackson'!D57,'coastal states'!D57,'Confed Life &amp; Annty (CLIAC)'!D57,'Consolidated National'!D57,'Consumers United'!D57,'Corporate Life'!D57,'Diamond Benefits'!D57,'EBL Life'!D57,'George Washington'!D57,'Inter-American'!D57,'Investment Life of America'!D57,'Midwest Life'!D57,'Mutual Security'!D57,'Natl American'!D57,'National Heritage'!D57,'New Jersey Life'!D57,'Old Colony Life'!D57,'Summit National'!D57,supreme!D57,underwriters!D57,Unison!D57,'United Republic'!D57,'first natl'!D57,'Investors Equity'!D57)+SUM('amer life asr'!D57,'Amer Std Life Acc'!D57,fcl!D57,'Confed Life (CLIC)'!D57,'Mutual Benefit'!D57,Settlers!D57,Statesman!D57,Universe!D57,AmerWstrn!D57)</f>
        <v>491750.4624237225</v>
      </c>
      <c r="E57" s="6">
        <f>SUM('Alabama Life'!E57,'American Educators'!E57,'American Integrity'!E57,'AMS Life'!E57,'Andrew Jackson'!E57,'coastal states'!E57,'Confed Life &amp; Annty (CLIAC)'!E57,'Consolidated National'!E57,'Consumers United'!E57,'Corporate Life'!E57,'Diamond Benefits'!E57,'EBL Life'!E57,'George Washington'!E57,'Inter-American'!E57,'Investment Life of America'!E57,'Midwest Life'!E57,'Mutual Security'!E57,'Natl American'!E57,'National Heritage'!E57,'New Jersey Life'!E57,'Old Colony Life'!E57,'Summit National'!E57,supreme!E57,underwriters!E57,Unison!E57,'United Republic'!E57,'first natl'!E57,'Investors Equity'!E57)+SUM('amer life asr'!E57,'Amer Std Life Acc'!E57,fcl!E57,'Confed Life (CLIC)'!E57,'Mutual Benefit'!E57,Settlers!E57,Statesman!E57,Universe!E57,AmerWstrn!E57)</f>
        <v>0</v>
      </c>
      <c r="F57" s="6">
        <f t="shared" si="0"/>
        <v>2683634.61503898</v>
      </c>
      <c r="G57" s="6">
        <f>SUM('Alabama Life'!F57,'American Educators'!F57,'American Integrity'!F57,'AMS Life'!F57,'Andrew Jackson'!F57,'coastal states'!F57,'Confed Life &amp; Annty (CLIAC)'!F57,'Consolidated National'!F57,'Consumers United'!F57,'Corporate Life'!F57,'Diamond Benefits'!F57,'EBL Life'!F57,'George Washington'!F57,'Inter-American'!F57,'Investment Life of America'!F57,'Midwest Life'!F57,'Mutual Security'!F57,'Natl American'!F57,'National Heritage'!F57,'New Jersey Life'!F57,'Old Colony Life'!F57,'Summit National'!F57,supreme!F57,underwriters!F57,Unison!F57,'United Republic'!F57,'first natl'!F57,'Investors Equity'!F57)+SUM('amer life asr'!F57,'Amer Std Life Acc'!F57,fcl!F57,'Confed Life (CLIC)'!F57,'Mutual Benefit'!F57,Settlers!F57,Statesman!F57,Universe!F57,AmerWstrn!F57)</f>
        <v>2683634.61503898</v>
      </c>
    </row>
    <row r="58" spans="1:7" ht="12.75">
      <c r="A58" s="39" t="s">
        <v>75</v>
      </c>
      <c r="B58" s="6">
        <f>SUM('Alabama Life'!B58,'American Educators'!B58,'American Integrity'!B58,'AMS Life'!B58,'Andrew Jackson'!B58,'coastal states'!B58,'Confed Life &amp; Annty (CLIAC)'!B58,'Consolidated National'!B58,'Consumers United'!B58,'Corporate Life'!B58,'Diamond Benefits'!B58,'EBL Life'!B58,'George Washington'!B58,'Inter-American'!B58,'Investment Life of America'!B58,'Midwest Life'!B58,'Mutual Security'!B58,'Natl American'!B58,'National Heritage'!B58,'New Jersey Life'!B58,'Old Colony Life'!B58,'Summit National'!B58,supreme!B58,underwriters!B58,Unison!B58,'United Republic'!B58,'first natl'!B58,'Investors Equity'!B58)+SUM('amer life asr'!B58,'Amer Std Life Acc'!B58,fcl!B58,'Confed Life (CLIC)'!B58,'Mutual Benefit'!B58,Settlers!B58,Statesman!B58,Universe!B58,AmerWstrn!B58)</f>
        <v>0</v>
      </c>
      <c r="C58" s="6">
        <f>SUM('Alabama Life'!C58,'American Educators'!C58,'American Integrity'!C58,'AMS Life'!C58,'Andrew Jackson'!C58,'coastal states'!C58,'Confed Life &amp; Annty (CLIAC)'!C58,'Consolidated National'!C58,'Consumers United'!C58,'Corporate Life'!C58,'Diamond Benefits'!C58,'EBL Life'!C58,'George Washington'!C58,'Inter-American'!C58,'Investment Life of America'!C58,'Midwest Life'!C58,'Mutual Security'!C58,'Natl American'!C58,'National Heritage'!C58,'New Jersey Life'!C58,'Old Colony Life'!C58,'Summit National'!C58,supreme!C58,underwriters!C58,Unison!C58,'United Republic'!C58,'first natl'!C58,'Investors Equity'!C58)+SUM('amer life asr'!C58,'Amer Std Life Acc'!C58,fcl!C58,'Confed Life (CLIC)'!C58,'Mutual Benefit'!C58,Settlers!C58,Statesman!C58,Universe!C58,AmerWstrn!C58)</f>
        <v>0</v>
      </c>
      <c r="D58" s="6">
        <f>SUM('Alabama Life'!D58,'American Educators'!D58,'American Integrity'!D58,'AMS Life'!D58,'Andrew Jackson'!D58,'coastal states'!D58,'Confed Life &amp; Annty (CLIAC)'!D58,'Consolidated National'!D58,'Consumers United'!D58,'Corporate Life'!D58,'Diamond Benefits'!D58,'EBL Life'!D58,'George Washington'!D58,'Inter-American'!D58,'Investment Life of America'!D58,'Midwest Life'!D58,'Mutual Security'!D58,'Natl American'!D58,'National Heritage'!D58,'New Jersey Life'!D58,'Old Colony Life'!D58,'Summit National'!D58,supreme!D58,underwriters!D58,Unison!D58,'United Republic'!D58,'first natl'!D58,'Investors Equity'!D58)+SUM('amer life asr'!D58,'Amer Std Life Acc'!D58,fcl!D58,'Confed Life (CLIC)'!D58,'Mutual Benefit'!D58,Settlers!D58,Statesman!D58,Universe!D58,AmerWstrn!D58)</f>
        <v>1482.1636066025217</v>
      </c>
      <c r="E58" s="6">
        <f>SUM('Alabama Life'!E58,'American Educators'!E58,'American Integrity'!E58,'AMS Life'!E58,'Andrew Jackson'!E58,'coastal states'!E58,'Confed Life &amp; Annty (CLIAC)'!E58,'Consolidated National'!E58,'Consumers United'!E58,'Corporate Life'!E58,'Diamond Benefits'!E58,'EBL Life'!E58,'George Washington'!E58,'Inter-American'!E58,'Investment Life of America'!E58,'Midwest Life'!E58,'Mutual Security'!E58,'Natl American'!E58,'National Heritage'!E58,'New Jersey Life'!E58,'Old Colony Life'!E58,'Summit National'!E58,supreme!E58,underwriters!E58,Unison!E58,'United Republic'!E58,'first natl'!E58,'Investors Equity'!E58)+SUM('amer life asr'!E58,'Amer Std Life Acc'!E58,fcl!E58,'Confed Life (CLIC)'!E58,'Mutual Benefit'!E58,Settlers!E58,Statesman!E58,Universe!E58,AmerWstrn!E58)</f>
        <v>0</v>
      </c>
      <c r="F58" s="6">
        <f t="shared" si="0"/>
        <v>1482.1636066025217</v>
      </c>
      <c r="G58" s="6">
        <f>SUM('Alabama Life'!F58,'American Educators'!F58,'American Integrity'!F58,'AMS Life'!F58,'Andrew Jackson'!F58,'coastal states'!F58,'Confed Life &amp; Annty (CLIAC)'!F58,'Consolidated National'!F58,'Consumers United'!F58,'Corporate Life'!F58,'Diamond Benefits'!F58,'EBL Life'!F58,'George Washington'!F58,'Inter-American'!F58,'Investment Life of America'!F58,'Midwest Life'!F58,'Mutual Security'!F58,'Natl American'!F58,'National Heritage'!F58,'New Jersey Life'!F58,'Old Colony Life'!F58,'Summit National'!F58,supreme!F58,underwriters!F58,Unison!F58,'United Republic'!F58,'first natl'!F58,'Investors Equity'!F58)+SUM('amer life asr'!F58,'Amer Std Life Acc'!F58,fcl!F58,'Confed Life (CLIC)'!F58,'Mutual Benefit'!F58,Settlers!F58,Statesman!F58,Universe!F58,AmerWstrn!F58)</f>
        <v>1482.1636066025217</v>
      </c>
    </row>
    <row r="59" spans="1:6" ht="12.75">
      <c r="A59" s="39"/>
      <c r="B59" s="6"/>
      <c r="C59" s="6"/>
      <c r="D59" s="6"/>
      <c r="E59" s="6"/>
      <c r="F59" s="6"/>
    </row>
    <row r="60" spans="1:7" ht="12.75">
      <c r="A60" s="39" t="s">
        <v>6</v>
      </c>
      <c r="B60" s="6">
        <f aca="true" t="shared" si="1" ref="B60:G60">SUM(B6:B58)</f>
        <v>309118414.23510796</v>
      </c>
      <c r="C60" s="6">
        <f t="shared" si="1"/>
        <v>748244644.1830736</v>
      </c>
      <c r="D60" s="6">
        <f t="shared" si="1"/>
        <v>118930272.3572601</v>
      </c>
      <c r="E60" s="6">
        <f t="shared" si="1"/>
        <v>32133999.227299523</v>
      </c>
      <c r="F60" s="6">
        <f t="shared" si="1"/>
        <v>1208427330.0027413</v>
      </c>
      <c r="G60" s="7">
        <f t="shared" si="1"/>
        <v>1208427330.0027413</v>
      </c>
    </row>
    <row r="62" spans="1:6" ht="12.75">
      <c r="A62" s="134" t="s">
        <v>247</v>
      </c>
      <c r="B62" s="134"/>
      <c r="C62" s="134"/>
      <c r="D62" s="134"/>
      <c r="E62" s="134"/>
      <c r="F62" s="134"/>
    </row>
    <row r="63" spans="1:6" ht="12.75">
      <c r="A63" s="7" t="s">
        <v>147</v>
      </c>
      <c r="B63" s="134" t="s">
        <v>148</v>
      </c>
      <c r="C63" s="134"/>
      <c r="D63" s="134"/>
      <c r="E63" s="134"/>
      <c r="F63" s="134"/>
    </row>
    <row r="64" ht="12.75">
      <c r="G64" s="7" t="s">
        <v>0</v>
      </c>
    </row>
    <row r="65" spans="1:7" ht="12.75">
      <c r="A65" s="7" t="s">
        <v>6</v>
      </c>
      <c r="B65" s="7">
        <f>SUM(B60:B63)</f>
        <v>309118414.23510796</v>
      </c>
      <c r="C65" s="7">
        <f>SUM(C60:C63)</f>
        <v>748244644.1830736</v>
      </c>
      <c r="D65" s="7">
        <f>SUM(D60:D63)</f>
        <v>118930272.3572601</v>
      </c>
      <c r="E65" s="7">
        <f>SUM(E60:E63)</f>
        <v>32133999.227299523</v>
      </c>
      <c r="F65" s="7">
        <f>SUM(F60:F63)</f>
        <v>1208427330.0027413</v>
      </c>
      <c r="G65" s="7" t="s">
        <v>0</v>
      </c>
    </row>
    <row r="67" ht="12.75">
      <c r="A67" s="7" t="s">
        <v>0</v>
      </c>
    </row>
    <row r="68" ht="12.75">
      <c r="A68" s="22" t="s">
        <v>0</v>
      </c>
    </row>
    <row r="70" spans="2:6" ht="12.75">
      <c r="B70" s="7">
        <f>+summary!H80</f>
        <v>309118414.235108</v>
      </c>
      <c r="C70" s="7">
        <f>+summary!I80</f>
        <v>748244644.1830739</v>
      </c>
      <c r="D70" s="7">
        <f>+summary!J80</f>
        <v>118930272.35726011</v>
      </c>
      <c r="E70" s="7">
        <f>+summary!K80</f>
        <v>32133999.227299526</v>
      </c>
      <c r="F70" s="7">
        <f>+summary!L80</f>
        <v>1208427330.0027416</v>
      </c>
    </row>
    <row r="71" spans="2:6" ht="12.75">
      <c r="B71" s="7">
        <f>+B65-B70</f>
        <v>0</v>
      </c>
      <c r="C71" s="7">
        <f>+C65-C70</f>
        <v>0</v>
      </c>
      <c r="D71" s="7">
        <f>+D65-D70</f>
        <v>0</v>
      </c>
      <c r="E71" s="7">
        <f>+E65-E70</f>
        <v>0</v>
      </c>
      <c r="F71" s="7">
        <f>+F65-F70</f>
        <v>0</v>
      </c>
    </row>
  </sheetData>
  <mergeCells count="3">
    <mergeCell ref="A1:F1"/>
    <mergeCell ref="A62:F62"/>
    <mergeCell ref="B63:F63"/>
  </mergeCells>
  <printOptions horizontalCentered="1" verticalCentered="1"/>
  <pageMargins left="0.5" right="0.5" top="0" bottom="0" header="0.5" footer="0.5"/>
  <pageSetup fitToHeight="1" fitToWidth="1" orientation="portrait" scale="59" r:id="rId1"/>
  <headerFooter alignWithMargins="0">
    <oddHeader>&amp;L&amp;"Geneva,Bold"&amp;D&amp;C&amp;"Geneva,Bold Italic"Closed Prior to 2000 Insolvencies Summary By State&amp;R&amp;"Geneva,Bold"UNAUDITED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3.xml><?xml version="1.0" encoding="utf-8"?>
<worksheet xmlns="http://schemas.openxmlformats.org/spreadsheetml/2006/main" xmlns:r="http://schemas.openxmlformats.org/officeDocument/2006/relationships">
  <sheetPr>
    <pageSetUpPr fitToPage="1"/>
  </sheetPr>
  <dimension ref="A1:J71"/>
  <sheetViews>
    <sheetView zoomScale="75" zoomScaleNormal="75" workbookViewId="0" topLeftCell="A1">
      <selection activeCell="H7" sqref="H7"/>
    </sheetView>
  </sheetViews>
  <sheetFormatPr defaultColWidth="9.00390625" defaultRowHeight="12.75"/>
  <cols>
    <col min="1" max="1" width="15.625" style="7" bestFit="1" customWidth="1"/>
    <col min="2" max="2" width="11.00390625" style="7" customWidth="1"/>
    <col min="3" max="3" width="11.625" style="7" customWidth="1"/>
    <col min="4" max="4" width="8.125" style="7" bestFit="1" customWidth="1"/>
    <col min="5" max="5" width="14.50390625" style="7" bestFit="1" customWidth="1"/>
    <col min="6" max="6" width="11.00390625" style="7" bestFit="1" customWidth="1"/>
    <col min="7" max="7" width="11.00390625" style="7" customWidth="1"/>
    <col min="8" max="8" width="2.625" style="7" customWidth="1"/>
    <col min="9" max="9" width="19.00390625" style="7" bestFit="1" customWidth="1"/>
    <col min="10" max="10" width="11.00390625" style="6" bestFit="1" customWidth="1"/>
    <col min="11" max="16384" width="10.625" style="7" customWidth="1"/>
  </cols>
  <sheetData>
    <row r="1" spans="1:6" ht="12.75">
      <c r="A1" s="133" t="s">
        <v>237</v>
      </c>
      <c r="B1" s="133"/>
      <c r="C1" s="133"/>
      <c r="D1" s="133"/>
      <c r="E1" s="133"/>
      <c r="F1" s="133"/>
    </row>
    <row r="2" ht="12.75">
      <c r="A2" s="4" t="s">
        <v>0</v>
      </c>
    </row>
    <row r="3" spans="2:5" ht="12.75">
      <c r="B3" s="21"/>
      <c r="C3" s="21" t="s">
        <v>1</v>
      </c>
      <c r="E3" s="21" t="s">
        <v>2</v>
      </c>
    </row>
    <row r="4" spans="1:7" ht="12.75">
      <c r="A4" s="7" t="s">
        <v>0</v>
      </c>
      <c r="B4" s="21" t="s">
        <v>3</v>
      </c>
      <c r="C4" s="21" t="s">
        <v>4</v>
      </c>
      <c r="D4" s="21" t="s">
        <v>5</v>
      </c>
      <c r="E4" s="21" t="s">
        <v>4</v>
      </c>
      <c r="F4" s="21" t="s">
        <v>6</v>
      </c>
      <c r="G4" s="21"/>
    </row>
    <row r="5" ht="12.75">
      <c r="A5" s="39"/>
    </row>
    <row r="6" spans="1:10" ht="12.75">
      <c r="A6" s="39" t="s">
        <v>7</v>
      </c>
      <c r="B6" s="6">
        <f>SUM('Old Faithful'!B6,'Pacific Standard'!B6)</f>
        <v>41358.283311312705</v>
      </c>
      <c r="C6" s="6">
        <f>SUM('Old Faithful'!C6,'Pacific Standard'!C6)</f>
        <v>18368.43642290058</v>
      </c>
      <c r="D6" s="6">
        <f>SUM('Old Faithful'!D6,'Pacific Standard'!D6)</f>
        <v>0</v>
      </c>
      <c r="E6" s="6">
        <f>SUM('Old Faithful'!E6,'Pacific Standard'!E6)</f>
        <v>0</v>
      </c>
      <c r="F6" s="6">
        <f>SUM(B6:E6)</f>
        <v>59726.719734213286</v>
      </c>
      <c r="G6" s="6">
        <f>SUM('Old Faithful'!F6,'Pacific Standard'!F6)</f>
        <v>59726.719734213286</v>
      </c>
      <c r="I6" s="7" t="s">
        <v>171</v>
      </c>
      <c r="J6" s="6">
        <f>+summary!L84</f>
        <v>1474117.6790999998</v>
      </c>
    </row>
    <row r="7" spans="1:10" ht="12.75">
      <c r="A7" s="39" t="s">
        <v>9</v>
      </c>
      <c r="B7" s="6">
        <f>SUM('Old Faithful'!B7,'Pacific Standard'!B7)</f>
        <v>0</v>
      </c>
      <c r="C7" s="6">
        <f>SUM('Old Faithful'!C7,'Pacific Standard'!C7)</f>
        <v>0</v>
      </c>
      <c r="D7" s="6">
        <f>SUM('Old Faithful'!D7,'Pacific Standard'!D7)</f>
        <v>0</v>
      </c>
      <c r="E7" s="6">
        <f>SUM('Old Faithful'!E7,'Pacific Standard'!E7)</f>
        <v>0</v>
      </c>
      <c r="F7" s="6">
        <f aca="true" t="shared" si="0" ref="F7:F58">SUM(B7:E7)</f>
        <v>0</v>
      </c>
      <c r="G7" s="6">
        <f>SUM('Old Faithful'!F7,'Pacific Standard'!F7)</f>
        <v>0</v>
      </c>
      <c r="I7" s="7" t="s">
        <v>172</v>
      </c>
      <c r="J7" s="6">
        <f>+summary!L85</f>
        <v>28753545.08000001</v>
      </c>
    </row>
    <row r="8" spans="1:7" ht="12.75">
      <c r="A8" s="39" t="s">
        <v>10</v>
      </c>
      <c r="B8" s="6">
        <f>SUM('Old Faithful'!B8,'Pacific Standard'!B8)</f>
        <v>561350.762570351</v>
      </c>
      <c r="C8" s="6">
        <f>SUM('Old Faithful'!C8,'Pacific Standard'!C8)</f>
        <v>951379.9906327755</v>
      </c>
      <c r="D8" s="6">
        <f>SUM('Old Faithful'!D8,'Pacific Standard'!D8)</f>
        <v>0</v>
      </c>
      <c r="E8" s="6">
        <f>SUM('Old Faithful'!E8,'Pacific Standard'!E8)</f>
        <v>0</v>
      </c>
      <c r="F8" s="6">
        <f t="shared" si="0"/>
        <v>1512730.7532031266</v>
      </c>
      <c r="G8" s="6">
        <f>SUM('Old Faithful'!F8,'Pacific Standard'!F8)</f>
        <v>1512730.7532031266</v>
      </c>
    </row>
    <row r="9" spans="1:10" ht="12.75">
      <c r="A9" s="39" t="s">
        <v>11</v>
      </c>
      <c r="B9" s="6">
        <f>SUM('Old Faithful'!B9,'Pacific Standard'!B9)</f>
        <v>54794.71485496586</v>
      </c>
      <c r="C9" s="6">
        <f>SUM('Old Faithful'!C9,'Pacific Standard'!C9)</f>
        <v>101678.06256760278</v>
      </c>
      <c r="D9" s="6">
        <f>SUM('Old Faithful'!D9,'Pacific Standard'!D9)</f>
        <v>0</v>
      </c>
      <c r="E9" s="6">
        <f>SUM('Old Faithful'!E9,'Pacific Standard'!E9)</f>
        <v>0</v>
      </c>
      <c r="F9" s="6">
        <f t="shared" si="0"/>
        <v>156472.77742256864</v>
      </c>
      <c r="G9" s="6">
        <f>SUM('Old Faithful'!F9,'Pacific Standard'!F9)</f>
        <v>156472.77742256864</v>
      </c>
      <c r="I9" s="7" t="s">
        <v>6</v>
      </c>
      <c r="J9" s="6">
        <f>SUM(J6:J7)</f>
        <v>30227662.75910001</v>
      </c>
    </row>
    <row r="10" spans="1:10" ht="12.75">
      <c r="A10" s="39" t="s">
        <v>12</v>
      </c>
      <c r="B10" s="6">
        <f>SUM('Old Faithful'!B10,'Pacific Standard'!B10)</f>
        <v>0</v>
      </c>
      <c r="C10" s="6">
        <f>SUM('Old Faithful'!C10,'Pacific Standard'!C10)</f>
        <v>0</v>
      </c>
      <c r="D10" s="6">
        <f>SUM('Old Faithful'!D10,'Pacific Standard'!D10)</f>
        <v>0</v>
      </c>
      <c r="E10" s="6">
        <f>SUM('Old Faithful'!E10,'Pacific Standard'!E10)</f>
        <v>0</v>
      </c>
      <c r="F10" s="6">
        <f t="shared" si="0"/>
        <v>0</v>
      </c>
      <c r="G10" s="6">
        <f>SUM('Old Faithful'!F10,'Pacific Standard'!F10)</f>
        <v>0</v>
      </c>
      <c r="I10" s="7" t="s">
        <v>152</v>
      </c>
      <c r="J10" s="6">
        <f>+F65</f>
        <v>30227662.759100005</v>
      </c>
    </row>
    <row r="11" spans="1:7" ht="12.75">
      <c r="A11" s="39" t="s">
        <v>15</v>
      </c>
      <c r="B11" s="6">
        <f>SUM('Old Faithful'!B11,'Pacific Standard'!B11)</f>
        <v>105382.05975908111</v>
      </c>
      <c r="C11" s="6">
        <f>SUM('Old Faithful'!C11,'Pacific Standard'!C11)</f>
        <v>77717.78324511186</v>
      </c>
      <c r="D11" s="6">
        <f>SUM('Old Faithful'!D11,'Pacific Standard'!D11)</f>
        <v>4061.7866962155185</v>
      </c>
      <c r="E11" s="6">
        <f>SUM('Old Faithful'!E11,'Pacific Standard'!E11)</f>
        <v>0</v>
      </c>
      <c r="F11" s="6">
        <f t="shared" si="0"/>
        <v>187161.6297004085</v>
      </c>
      <c r="G11" s="6">
        <f>SUM('Old Faithful'!F11,'Pacific Standard'!F11)</f>
        <v>187161.6297004085</v>
      </c>
    </row>
    <row r="12" spans="1:7" ht="12.75">
      <c r="A12" s="39" t="s">
        <v>16</v>
      </c>
      <c r="B12" s="6">
        <f>SUM('Old Faithful'!B12,'Pacific Standard'!B12)</f>
        <v>0</v>
      </c>
      <c r="C12" s="6">
        <f>SUM('Old Faithful'!C12,'Pacific Standard'!C12)</f>
        <v>0</v>
      </c>
      <c r="D12" s="6">
        <f>SUM('Old Faithful'!D12,'Pacific Standard'!D12)</f>
        <v>0</v>
      </c>
      <c r="E12" s="6">
        <f>SUM('Old Faithful'!E12,'Pacific Standard'!E12)</f>
        <v>0</v>
      </c>
      <c r="F12" s="6">
        <f t="shared" si="0"/>
        <v>0</v>
      </c>
      <c r="G12" s="6">
        <f>SUM('Old Faithful'!F12,'Pacific Standard'!F12)</f>
        <v>0</v>
      </c>
    </row>
    <row r="13" spans="1:7" ht="12.75">
      <c r="A13" s="39" t="s">
        <v>18</v>
      </c>
      <c r="B13" s="6">
        <f>SUM('Old Faithful'!B13,'Pacific Standard'!B13)</f>
        <v>13893.532756321049</v>
      </c>
      <c r="C13" s="6">
        <f>SUM('Old Faithful'!C13,'Pacific Standard'!C13)</f>
        <v>4879.262431631898</v>
      </c>
      <c r="D13" s="6">
        <f>SUM('Old Faithful'!D13,'Pacific Standard'!D13)</f>
        <v>0</v>
      </c>
      <c r="E13" s="6">
        <f>SUM('Old Faithful'!E13,'Pacific Standard'!E13)</f>
        <v>0</v>
      </c>
      <c r="F13" s="6">
        <f t="shared" si="0"/>
        <v>18772.795187952946</v>
      </c>
      <c r="G13" s="6">
        <f>SUM('Old Faithful'!F13,'Pacific Standard'!F13)</f>
        <v>18772.795187952946</v>
      </c>
    </row>
    <row r="14" spans="1:7" ht="12.75">
      <c r="A14" s="39" t="s">
        <v>20</v>
      </c>
      <c r="B14" s="6">
        <f>SUM('Old Faithful'!B14,'Pacific Standard'!B14)</f>
        <v>0</v>
      </c>
      <c r="C14" s="6">
        <f>SUM('Old Faithful'!C14,'Pacific Standard'!C14)</f>
        <v>0</v>
      </c>
      <c r="D14" s="6">
        <f>SUM('Old Faithful'!D14,'Pacific Standard'!D14)</f>
        <v>0</v>
      </c>
      <c r="E14" s="6">
        <f>SUM('Old Faithful'!E14,'Pacific Standard'!E14)</f>
        <v>0</v>
      </c>
      <c r="F14" s="6">
        <f t="shared" si="0"/>
        <v>0</v>
      </c>
      <c r="G14" s="6">
        <f>SUM('Old Faithful'!F14,'Pacific Standard'!F14)</f>
        <v>0</v>
      </c>
    </row>
    <row r="15" spans="1:7" ht="12.75">
      <c r="A15" s="39" t="s">
        <v>22</v>
      </c>
      <c r="B15" s="6">
        <f>SUM('Old Faithful'!B15,'Pacific Standard'!B15)</f>
        <v>846899.5460152011</v>
      </c>
      <c r="C15" s="6">
        <f>SUM('Old Faithful'!C15,'Pacific Standard'!C15)</f>
        <v>661472.3369061</v>
      </c>
      <c r="D15" s="6">
        <f>SUM('Old Faithful'!D15,'Pacific Standard'!D15)</f>
        <v>0</v>
      </c>
      <c r="E15" s="6">
        <f>SUM('Old Faithful'!E15,'Pacific Standard'!E15)</f>
        <v>0</v>
      </c>
      <c r="F15" s="6">
        <f t="shared" si="0"/>
        <v>1508371.8829213013</v>
      </c>
      <c r="G15" s="6">
        <f>SUM('Old Faithful'!F15,'Pacific Standard'!F15)</f>
        <v>1508371.8829213013</v>
      </c>
    </row>
    <row r="16" spans="1:7" ht="12.75">
      <c r="A16" s="39" t="s">
        <v>24</v>
      </c>
      <c r="B16" s="6">
        <f>SUM('Old Faithful'!B16,'Pacific Standard'!B16)</f>
        <v>90106.36956075636</v>
      </c>
      <c r="C16" s="6">
        <f>SUM('Old Faithful'!C16,'Pacific Standard'!C16)</f>
        <v>68153.79080878291</v>
      </c>
      <c r="D16" s="6">
        <f>SUM('Old Faithful'!D16,'Pacific Standard'!D16)</f>
        <v>0</v>
      </c>
      <c r="E16" s="6">
        <f>SUM('Old Faithful'!E16,'Pacific Standard'!E16)</f>
        <v>0</v>
      </c>
      <c r="F16" s="6">
        <f t="shared" si="0"/>
        <v>158260.16036953928</v>
      </c>
      <c r="G16" s="6">
        <f>SUM('Old Faithful'!F16,'Pacific Standard'!F16)</f>
        <v>158260.16036953928</v>
      </c>
    </row>
    <row r="17" spans="1:7" ht="12.75">
      <c r="A17" s="39" t="s">
        <v>25</v>
      </c>
      <c r="B17" s="6">
        <f>SUM('Old Faithful'!B17,'Pacific Standard'!B17)</f>
        <v>1104065.8603165494</v>
      </c>
      <c r="C17" s="6">
        <f>SUM('Old Faithful'!C17,'Pacific Standard'!C17)</f>
        <v>269102.5162239376</v>
      </c>
      <c r="D17" s="6">
        <f>SUM('Old Faithful'!D17,'Pacific Standard'!D17)</f>
        <v>0</v>
      </c>
      <c r="E17" s="6">
        <f>SUM('Old Faithful'!E17,'Pacific Standard'!E17)</f>
        <v>0</v>
      </c>
      <c r="F17" s="6">
        <f t="shared" si="0"/>
        <v>1373168.3765404872</v>
      </c>
      <c r="G17" s="6">
        <f>SUM('Old Faithful'!F17,'Pacific Standard'!F17)</f>
        <v>1373168.3765404872</v>
      </c>
    </row>
    <row r="18" spans="1:7" ht="12.75">
      <c r="A18" s="39" t="s">
        <v>27</v>
      </c>
      <c r="B18" s="6">
        <f>SUM('Old Faithful'!B18,'Pacific Standard'!B18)</f>
        <v>327921.20880766085</v>
      </c>
      <c r="C18" s="6">
        <f>SUM('Old Faithful'!C18,'Pacific Standard'!C18)</f>
        <v>643521.0114787315</v>
      </c>
      <c r="D18" s="6">
        <f>SUM('Old Faithful'!D18,'Pacific Standard'!D18)</f>
        <v>974.0939816854143</v>
      </c>
      <c r="E18" s="6">
        <f>SUM('Old Faithful'!E18,'Pacific Standard'!E18)</f>
        <v>0</v>
      </c>
      <c r="F18" s="6">
        <f t="shared" si="0"/>
        <v>972416.3142680778</v>
      </c>
      <c r="G18" s="6">
        <f>SUM('Old Faithful'!F18,'Pacific Standard'!F18)</f>
        <v>972416.3142680778</v>
      </c>
    </row>
    <row r="19" spans="1:7" ht="12.75">
      <c r="A19" s="39" t="s">
        <v>29</v>
      </c>
      <c r="B19" s="6">
        <f>SUM('Old Faithful'!B19,'Pacific Standard'!B19)</f>
        <v>572364.5576868643</v>
      </c>
      <c r="C19" s="6">
        <f>SUM('Old Faithful'!C19,'Pacific Standard'!C19)</f>
        <v>748622.785291604</v>
      </c>
      <c r="D19" s="6">
        <f>SUM('Old Faithful'!D19,'Pacific Standard'!D19)</f>
        <v>0</v>
      </c>
      <c r="E19" s="6">
        <f>SUM('Old Faithful'!E19,'Pacific Standard'!E19)</f>
        <v>0</v>
      </c>
      <c r="F19" s="6">
        <f t="shared" si="0"/>
        <v>1320987.3429784682</v>
      </c>
      <c r="G19" s="6">
        <f>SUM('Old Faithful'!F19,'Pacific Standard'!F19)</f>
        <v>1320987.3429784682</v>
      </c>
    </row>
    <row r="20" spans="1:7" ht="12.75">
      <c r="A20" s="39" t="s">
        <v>31</v>
      </c>
      <c r="B20" s="6">
        <f>SUM('Old Faithful'!B20,'Pacific Standard'!B20)</f>
        <v>122732.84765572083</v>
      </c>
      <c r="C20" s="6">
        <f>SUM('Old Faithful'!C20,'Pacific Standard'!C20)</f>
        <v>198589.37992515348</v>
      </c>
      <c r="D20" s="6">
        <f>SUM('Old Faithful'!D20,'Pacific Standard'!D20)</f>
        <v>0</v>
      </c>
      <c r="E20" s="6">
        <f>SUM('Old Faithful'!E20,'Pacific Standard'!E20)</f>
        <v>0</v>
      </c>
      <c r="F20" s="6">
        <f t="shared" si="0"/>
        <v>321322.22758087434</v>
      </c>
      <c r="G20" s="6">
        <f>SUM('Old Faithful'!F20,'Pacific Standard'!F20)</f>
        <v>321322.22758087434</v>
      </c>
    </row>
    <row r="21" spans="1:7" ht="12.75">
      <c r="A21" s="39" t="s">
        <v>33</v>
      </c>
      <c r="B21" s="6">
        <f>SUM('Old Faithful'!B21,'Pacific Standard'!B21)</f>
        <v>78783.15208489861</v>
      </c>
      <c r="C21" s="6">
        <f>SUM('Old Faithful'!C21,'Pacific Standard'!C21)</f>
        <v>162480.72823317282</v>
      </c>
      <c r="D21" s="6">
        <f>SUM('Old Faithful'!D21,'Pacific Standard'!D21)</f>
        <v>0</v>
      </c>
      <c r="E21" s="6">
        <f>SUM('Old Faithful'!E21,'Pacific Standard'!E21)</f>
        <v>0</v>
      </c>
      <c r="F21" s="6">
        <f t="shared" si="0"/>
        <v>241263.88031807143</v>
      </c>
      <c r="G21" s="6">
        <f>SUM('Old Faithful'!F21,'Pacific Standard'!F21)</f>
        <v>241263.88031807143</v>
      </c>
    </row>
    <row r="22" spans="1:7" ht="12.75">
      <c r="A22" s="39" t="s">
        <v>35</v>
      </c>
      <c r="B22" s="6">
        <f>SUM('Old Faithful'!B22,'Pacific Standard'!B22)</f>
        <v>0</v>
      </c>
      <c r="C22" s="6">
        <f>SUM('Old Faithful'!C22,'Pacific Standard'!C22)</f>
        <v>0</v>
      </c>
      <c r="D22" s="6">
        <f>SUM('Old Faithful'!D22,'Pacific Standard'!D22)</f>
        <v>0</v>
      </c>
      <c r="E22" s="6">
        <f>SUM('Old Faithful'!E22,'Pacific Standard'!E22)</f>
        <v>0</v>
      </c>
      <c r="F22" s="6">
        <f t="shared" si="0"/>
        <v>0</v>
      </c>
      <c r="G22" s="6">
        <f>SUM('Old Faithful'!F22,'Pacific Standard'!F22)</f>
        <v>0</v>
      </c>
    </row>
    <row r="23" spans="1:7" ht="12.75">
      <c r="A23" s="39" t="s">
        <v>37</v>
      </c>
      <c r="B23" s="6">
        <f>SUM('Old Faithful'!B23,'Pacific Standard'!B23)</f>
        <v>113032.92551202985</v>
      </c>
      <c r="C23" s="6">
        <f>SUM('Old Faithful'!C23,'Pacific Standard'!C23)</f>
        <v>64541.51917431509</v>
      </c>
      <c r="D23" s="6">
        <f>SUM('Old Faithful'!D23,'Pacific Standard'!D23)</f>
        <v>0</v>
      </c>
      <c r="E23" s="6">
        <f>SUM('Old Faithful'!E23,'Pacific Standard'!E23)</f>
        <v>0</v>
      </c>
      <c r="F23" s="6">
        <f t="shared" si="0"/>
        <v>177574.44468634494</v>
      </c>
      <c r="G23" s="6">
        <f>SUM('Old Faithful'!F23,'Pacific Standard'!F23)</f>
        <v>177574.44468634494</v>
      </c>
    </row>
    <row r="24" spans="1:7" ht="12.75">
      <c r="A24" s="39" t="s">
        <v>39</v>
      </c>
      <c r="B24" s="6">
        <f>SUM('Old Faithful'!B24,'Pacific Standard'!B24)</f>
        <v>0</v>
      </c>
      <c r="C24" s="6">
        <f>SUM('Old Faithful'!C24,'Pacific Standard'!C24)</f>
        <v>0</v>
      </c>
      <c r="D24" s="6">
        <f>SUM('Old Faithful'!D24,'Pacific Standard'!D24)</f>
        <v>0</v>
      </c>
      <c r="E24" s="6">
        <f>SUM('Old Faithful'!E24,'Pacific Standard'!E24)</f>
        <v>0</v>
      </c>
      <c r="F24" s="6">
        <f t="shared" si="0"/>
        <v>0</v>
      </c>
      <c r="G24" s="6">
        <f>SUM('Old Faithful'!F24,'Pacific Standard'!F24)</f>
        <v>0</v>
      </c>
    </row>
    <row r="25" spans="1:7" ht="12.75">
      <c r="A25" s="39" t="s">
        <v>40</v>
      </c>
      <c r="B25" s="6">
        <f>SUM('Old Faithful'!B25,'Pacific Standard'!B25)</f>
        <v>144781.5348677937</v>
      </c>
      <c r="C25" s="6">
        <f>SUM('Old Faithful'!C25,'Pacific Standard'!C25)</f>
        <v>244306.53351829154</v>
      </c>
      <c r="D25" s="6">
        <f>SUM('Old Faithful'!D25,'Pacific Standard'!D25)</f>
        <v>0</v>
      </c>
      <c r="E25" s="6">
        <f>SUM('Old Faithful'!E25,'Pacific Standard'!E25)</f>
        <v>0</v>
      </c>
      <c r="F25" s="6">
        <f t="shared" si="0"/>
        <v>389088.0683860852</v>
      </c>
      <c r="G25" s="6">
        <f>SUM('Old Faithful'!F25,'Pacific Standard'!F25)</f>
        <v>389088.0683860852</v>
      </c>
    </row>
    <row r="26" spans="1:7" ht="12.75">
      <c r="A26" s="39" t="s">
        <v>42</v>
      </c>
      <c r="B26" s="6">
        <f>SUM('Old Faithful'!B26,'Pacific Standard'!B26)</f>
        <v>0</v>
      </c>
      <c r="C26" s="6">
        <f>SUM('Old Faithful'!C26,'Pacific Standard'!C26)</f>
        <v>0</v>
      </c>
      <c r="D26" s="6">
        <f>SUM('Old Faithful'!D26,'Pacific Standard'!D26)</f>
        <v>0</v>
      </c>
      <c r="E26" s="6">
        <f>SUM('Old Faithful'!E26,'Pacific Standard'!E26)</f>
        <v>0</v>
      </c>
      <c r="F26" s="6">
        <f t="shared" si="0"/>
        <v>0</v>
      </c>
      <c r="G26" s="6">
        <f>SUM('Old Faithful'!F26,'Pacific Standard'!F26)</f>
        <v>0</v>
      </c>
    </row>
    <row r="27" spans="1:7" ht="12.75">
      <c r="A27" s="39" t="s">
        <v>44</v>
      </c>
      <c r="B27" s="6">
        <f>SUM('Old Faithful'!B27,'Pacific Standard'!B27)</f>
        <v>139577.61336972844</v>
      </c>
      <c r="C27" s="6">
        <f>SUM('Old Faithful'!C27,'Pacific Standard'!C27)</f>
        <v>150835.19579966462</v>
      </c>
      <c r="D27" s="6">
        <f>SUM('Old Faithful'!D27,'Pacific Standard'!D27)</f>
        <v>0</v>
      </c>
      <c r="E27" s="6">
        <f>SUM('Old Faithful'!E27,'Pacific Standard'!E27)</f>
        <v>0</v>
      </c>
      <c r="F27" s="6">
        <f t="shared" si="0"/>
        <v>290412.80916939303</v>
      </c>
      <c r="G27" s="6">
        <f>SUM('Old Faithful'!F27,'Pacific Standard'!F27)</f>
        <v>290412.80916939303</v>
      </c>
    </row>
    <row r="28" spans="1:7" ht="12.75">
      <c r="A28" s="39" t="s">
        <v>45</v>
      </c>
      <c r="B28" s="6">
        <f>SUM('Old Faithful'!B28,'Pacific Standard'!B28)</f>
        <v>0</v>
      </c>
      <c r="C28" s="6">
        <f>SUM('Old Faithful'!C28,'Pacific Standard'!C28)</f>
        <v>0</v>
      </c>
      <c r="D28" s="6">
        <f>SUM('Old Faithful'!D28,'Pacific Standard'!D28)</f>
        <v>0</v>
      </c>
      <c r="E28" s="6">
        <f>SUM('Old Faithful'!E28,'Pacific Standard'!E28)</f>
        <v>0</v>
      </c>
      <c r="F28" s="6">
        <f t="shared" si="0"/>
        <v>0</v>
      </c>
      <c r="G28" s="6">
        <f>SUM('Old Faithful'!F28,'Pacific Standard'!F28)</f>
        <v>0</v>
      </c>
    </row>
    <row r="29" spans="1:7" ht="12.75">
      <c r="A29" s="39" t="s">
        <v>46</v>
      </c>
      <c r="B29" s="6">
        <f>SUM('Old Faithful'!B29,'Pacific Standard'!B29)</f>
        <v>1180472.086095575</v>
      </c>
      <c r="C29" s="6">
        <f>SUM('Old Faithful'!C29,'Pacific Standard'!C29)</f>
        <v>3248807.019187743</v>
      </c>
      <c r="D29" s="6">
        <f>SUM('Old Faithful'!D29,'Pacific Standard'!D29)</f>
        <v>0</v>
      </c>
      <c r="E29" s="6">
        <f>SUM('Old Faithful'!E29,'Pacific Standard'!E29)</f>
        <v>0</v>
      </c>
      <c r="F29" s="6">
        <f t="shared" si="0"/>
        <v>4429279.105283318</v>
      </c>
      <c r="G29" s="6">
        <f>SUM('Old Faithful'!F29,'Pacific Standard'!F29)</f>
        <v>4429279.105283318</v>
      </c>
    </row>
    <row r="30" spans="1:7" ht="12.75">
      <c r="A30" s="39" t="s">
        <v>47</v>
      </c>
      <c r="B30" s="6">
        <f>SUM('Old Faithful'!B30,'Pacific Standard'!B30)</f>
        <v>9214.69162562815</v>
      </c>
      <c r="C30" s="6">
        <f>SUM('Old Faithful'!C30,'Pacific Standard'!C30)</f>
        <v>9603.813683591587</v>
      </c>
      <c r="D30" s="6">
        <f>SUM('Old Faithful'!D30,'Pacific Standard'!D30)</f>
        <v>0</v>
      </c>
      <c r="E30" s="6">
        <f>SUM('Old Faithful'!E30,'Pacific Standard'!E30)</f>
        <v>0</v>
      </c>
      <c r="F30" s="6">
        <f t="shared" si="0"/>
        <v>18818.505309219734</v>
      </c>
      <c r="G30" s="6">
        <f>SUM('Old Faithful'!F30,'Pacific Standard'!F30)</f>
        <v>18818.505309219734</v>
      </c>
    </row>
    <row r="31" spans="1:7" ht="12.75">
      <c r="A31" s="39" t="s">
        <v>48</v>
      </c>
      <c r="B31" s="6">
        <f>SUM('Old Faithful'!B31,'Pacific Standard'!B31)</f>
        <v>41599.72651595267</v>
      </c>
      <c r="C31" s="6">
        <f>SUM('Old Faithful'!C31,'Pacific Standard'!C31)</f>
        <v>44866.242104940924</v>
      </c>
      <c r="D31" s="6">
        <f>SUM('Old Faithful'!D31,'Pacific Standard'!D31)</f>
        <v>0</v>
      </c>
      <c r="E31" s="6">
        <f>SUM('Old Faithful'!E31,'Pacific Standard'!E31)</f>
        <v>0</v>
      </c>
      <c r="F31" s="6">
        <f t="shared" si="0"/>
        <v>86465.9686208936</v>
      </c>
      <c r="G31" s="6">
        <f>SUM('Old Faithful'!F31,'Pacific Standard'!F31)</f>
        <v>86465.9686208936</v>
      </c>
    </row>
    <row r="32" spans="1:7" ht="12.75">
      <c r="A32" s="39" t="s">
        <v>49</v>
      </c>
      <c r="B32" s="6">
        <f>SUM('Old Faithful'!B32,'Pacific Standard'!B32)</f>
        <v>142419.83907484458</v>
      </c>
      <c r="C32" s="6">
        <f>SUM('Old Faithful'!C32,'Pacific Standard'!C32)</f>
        <v>173118.1029992971</v>
      </c>
      <c r="D32" s="6">
        <f>SUM('Old Faithful'!D32,'Pacific Standard'!D32)</f>
        <v>465.8417986933397</v>
      </c>
      <c r="E32" s="6">
        <f>SUM('Old Faithful'!E32,'Pacific Standard'!E32)</f>
        <v>0</v>
      </c>
      <c r="F32" s="6">
        <f t="shared" si="0"/>
        <v>316003.78387283505</v>
      </c>
      <c r="G32" s="6">
        <f>SUM('Old Faithful'!F32,'Pacific Standard'!F32)</f>
        <v>316003.783872835</v>
      </c>
    </row>
    <row r="33" spans="1:7" ht="12.75">
      <c r="A33" s="39" t="s">
        <v>50</v>
      </c>
      <c r="B33" s="6">
        <f>SUM('Old Faithful'!B33,'Pacific Standard'!B33)</f>
        <v>181554.7308464051</v>
      </c>
      <c r="C33" s="6">
        <f>SUM('Old Faithful'!C33,'Pacific Standard'!C33)</f>
        <v>296233.31325131434</v>
      </c>
      <c r="D33" s="6">
        <f>SUM('Old Faithful'!D33,'Pacific Standard'!D33)</f>
        <v>22.16648068458204</v>
      </c>
      <c r="E33" s="6">
        <f>SUM('Old Faithful'!E33,'Pacific Standard'!E33)</f>
        <v>0</v>
      </c>
      <c r="F33" s="6">
        <f t="shared" si="0"/>
        <v>477810.210578404</v>
      </c>
      <c r="G33" s="6">
        <f>SUM('Old Faithful'!F33,'Pacific Standard'!F33)</f>
        <v>477810.2105784041</v>
      </c>
    </row>
    <row r="34" spans="1:7" ht="12.75">
      <c r="A34" s="39" t="s">
        <v>51</v>
      </c>
      <c r="B34" s="6">
        <f>SUM('Old Faithful'!B34,'Pacific Standard'!B34)</f>
        <v>181694.21587231327</v>
      </c>
      <c r="C34" s="6">
        <f>SUM('Old Faithful'!C34,'Pacific Standard'!C34)</f>
        <v>275421.0614482776</v>
      </c>
      <c r="D34" s="6">
        <f>SUM('Old Faithful'!D34,'Pacific Standard'!D34)</f>
        <v>0</v>
      </c>
      <c r="E34" s="6">
        <f>SUM('Old Faithful'!E34,'Pacific Standard'!E34)</f>
        <v>0</v>
      </c>
      <c r="F34" s="6">
        <f t="shared" si="0"/>
        <v>457115.2773205909</v>
      </c>
      <c r="G34" s="6">
        <f>SUM('Old Faithful'!F34,'Pacific Standard'!F34)</f>
        <v>457115.2773205909</v>
      </c>
    </row>
    <row r="35" spans="1:7" ht="12.75">
      <c r="A35" s="39" t="s">
        <v>52</v>
      </c>
      <c r="B35" s="6">
        <f>SUM('Old Faithful'!B35,'Pacific Standard'!B35)</f>
        <v>0</v>
      </c>
      <c r="C35" s="6">
        <f>SUM('Old Faithful'!C35,'Pacific Standard'!C35)</f>
        <v>0</v>
      </c>
      <c r="D35" s="6">
        <f>SUM('Old Faithful'!D35,'Pacific Standard'!D35)</f>
        <v>0</v>
      </c>
      <c r="E35" s="6">
        <f>SUM('Old Faithful'!E35,'Pacific Standard'!E35)</f>
        <v>0</v>
      </c>
      <c r="F35" s="6">
        <f t="shared" si="0"/>
        <v>0</v>
      </c>
      <c r="G35" s="6">
        <f>SUM('Old Faithful'!F35,'Pacific Standard'!F35)</f>
        <v>0</v>
      </c>
    </row>
    <row r="36" spans="1:7" ht="12.75">
      <c r="A36" s="39" t="s">
        <v>53</v>
      </c>
      <c r="B36" s="6">
        <f>SUM('Old Faithful'!B36,'Pacific Standard'!B36)</f>
        <v>0</v>
      </c>
      <c r="C36" s="6">
        <f>SUM('Old Faithful'!C36,'Pacific Standard'!C36)</f>
        <v>0</v>
      </c>
      <c r="D36" s="6">
        <f>SUM('Old Faithful'!D36,'Pacific Standard'!D36)</f>
        <v>0</v>
      </c>
      <c r="E36" s="6">
        <f>SUM('Old Faithful'!E36,'Pacific Standard'!E36)</f>
        <v>0</v>
      </c>
      <c r="F36" s="6">
        <f t="shared" si="0"/>
        <v>0</v>
      </c>
      <c r="G36" s="6">
        <f>SUM('Old Faithful'!F36,'Pacific Standard'!F36)</f>
        <v>0</v>
      </c>
    </row>
    <row r="37" spans="1:7" ht="12.75">
      <c r="A37" s="39" t="s">
        <v>54</v>
      </c>
      <c r="B37" s="6">
        <f>SUM('Old Faithful'!B37,'Pacific Standard'!B37)</f>
        <v>203623.65783888072</v>
      </c>
      <c r="C37" s="6">
        <f>SUM('Old Faithful'!C37,'Pacific Standard'!C37)</f>
        <v>258945.1390729212</v>
      </c>
      <c r="D37" s="6">
        <f>SUM('Old Faithful'!D37,'Pacific Standard'!D37)</f>
        <v>3292.143960905037</v>
      </c>
      <c r="E37" s="6">
        <f>SUM('Old Faithful'!E37,'Pacific Standard'!E37)</f>
        <v>0</v>
      </c>
      <c r="F37" s="6">
        <f t="shared" si="0"/>
        <v>465860.94087270694</v>
      </c>
      <c r="G37" s="6">
        <f>SUM('Old Faithful'!F37,'Pacific Standard'!F37)</f>
        <v>465860.94087270694</v>
      </c>
    </row>
    <row r="38" spans="1:10" ht="12.75">
      <c r="A38" s="39" t="s">
        <v>55</v>
      </c>
      <c r="B38" s="6">
        <f>SUM('Old Faithful'!B38,'Pacific Standard'!B38)</f>
        <v>0</v>
      </c>
      <c r="C38" s="6">
        <f>SUM('Old Faithful'!C38,'Pacific Standard'!C38)</f>
        <v>0</v>
      </c>
      <c r="D38" s="6">
        <f>SUM('Old Faithful'!D38,'Pacific Standard'!D38)</f>
        <v>0</v>
      </c>
      <c r="E38" s="6">
        <f>SUM('Old Faithful'!E38,'Pacific Standard'!E38)</f>
        <v>0</v>
      </c>
      <c r="F38" s="6">
        <f t="shared" si="0"/>
        <v>0</v>
      </c>
      <c r="G38" s="6">
        <f>SUM('Old Faithful'!F38,'Pacific Standard'!F38)</f>
        <v>0</v>
      </c>
      <c r="J38" s="6" t="s">
        <v>0</v>
      </c>
    </row>
    <row r="39" spans="1:7" ht="12.75">
      <c r="A39" s="39" t="s">
        <v>56</v>
      </c>
      <c r="B39" s="6">
        <f>SUM('Old Faithful'!B39,'Pacific Standard'!B39)</f>
        <v>353748.2843748998</v>
      </c>
      <c r="C39" s="6">
        <f>SUM('Old Faithful'!C39,'Pacific Standard'!C39)</f>
        <v>251463.09763252272</v>
      </c>
      <c r="D39" s="6">
        <f>SUM('Old Faithful'!D39,'Pacific Standard'!D39)</f>
        <v>0</v>
      </c>
      <c r="E39" s="6">
        <f>SUM('Old Faithful'!E39,'Pacific Standard'!E39)</f>
        <v>0</v>
      </c>
      <c r="F39" s="6">
        <f t="shared" si="0"/>
        <v>605211.3820074225</v>
      </c>
      <c r="G39" s="6">
        <f>SUM('Old Faithful'!F39,'Pacific Standard'!F39)</f>
        <v>605211.3820074225</v>
      </c>
    </row>
    <row r="40" spans="1:7" ht="12.75">
      <c r="A40" s="39" t="s">
        <v>57</v>
      </c>
      <c r="B40" s="6">
        <f>SUM('Old Faithful'!B40,'Pacific Standard'!B40)</f>
        <v>138763.1304746503</v>
      </c>
      <c r="C40" s="6">
        <f>SUM('Old Faithful'!C40,'Pacific Standard'!C40)</f>
        <v>87943.82459824762</v>
      </c>
      <c r="D40" s="6">
        <f>SUM('Old Faithful'!D40,'Pacific Standard'!D40)</f>
        <v>9.390314684680227</v>
      </c>
      <c r="E40" s="6">
        <f>SUM('Old Faithful'!E40,'Pacific Standard'!E40)</f>
        <v>0</v>
      </c>
      <c r="F40" s="6">
        <f t="shared" si="0"/>
        <v>226716.3453875826</v>
      </c>
      <c r="G40" s="6">
        <f>SUM('Old Faithful'!F40,'Pacific Standard'!F40)</f>
        <v>226716.3453875826</v>
      </c>
    </row>
    <row r="41" spans="1:7" ht="12.75">
      <c r="A41" s="39" t="s">
        <v>58</v>
      </c>
      <c r="B41" s="6">
        <f>SUM('Old Faithful'!B41,'Pacific Standard'!B41)</f>
        <v>1090151.230581182</v>
      </c>
      <c r="C41" s="6">
        <f>SUM('Old Faithful'!C41,'Pacific Standard'!C41)</f>
        <v>577929.4719374981</v>
      </c>
      <c r="D41" s="6">
        <f>SUM('Old Faithful'!D41,'Pacific Standard'!D41)</f>
        <v>0</v>
      </c>
      <c r="E41" s="6">
        <f>SUM('Old Faithful'!E41,'Pacific Standard'!E41)</f>
        <v>0</v>
      </c>
      <c r="F41" s="6">
        <f t="shared" si="0"/>
        <v>1668080.7025186801</v>
      </c>
      <c r="G41" s="6">
        <f>SUM('Old Faithful'!F41,'Pacific Standard'!F41)</f>
        <v>1668080.7025186801</v>
      </c>
    </row>
    <row r="42" spans="1:7" ht="12.75">
      <c r="A42" s="39" t="s">
        <v>59</v>
      </c>
      <c r="B42" s="6">
        <f>SUM('Old Faithful'!B42,'Pacific Standard'!B42)</f>
        <v>825640.8234629696</v>
      </c>
      <c r="C42" s="6">
        <f>SUM('Old Faithful'!C42,'Pacific Standard'!C42)</f>
        <v>838274.3977484754</v>
      </c>
      <c r="D42" s="6">
        <f>SUM('Old Faithful'!D42,'Pacific Standard'!D42)</f>
        <v>0</v>
      </c>
      <c r="E42" s="6">
        <f>SUM('Old Faithful'!E42,'Pacific Standard'!E42)</f>
        <v>0</v>
      </c>
      <c r="F42" s="6">
        <f t="shared" si="0"/>
        <v>1663915.221211445</v>
      </c>
      <c r="G42" s="6">
        <f>SUM('Old Faithful'!F42,'Pacific Standard'!F42)</f>
        <v>1663915.221211445</v>
      </c>
    </row>
    <row r="43" spans="1:7" ht="12.75">
      <c r="A43" s="39" t="s">
        <v>60</v>
      </c>
      <c r="B43" s="6">
        <f>SUM('Old Faithful'!B43,'Pacific Standard'!B43)</f>
        <v>927429.0591433693</v>
      </c>
      <c r="C43" s="6">
        <f>SUM('Old Faithful'!C43,'Pacific Standard'!C43)</f>
        <v>984056.8670665725</v>
      </c>
      <c r="D43" s="6">
        <f>SUM('Old Faithful'!D43,'Pacific Standard'!D43)</f>
        <v>0</v>
      </c>
      <c r="E43" s="6">
        <f>SUM('Old Faithful'!E43,'Pacific Standard'!E43)</f>
        <v>0</v>
      </c>
      <c r="F43" s="6">
        <f t="shared" si="0"/>
        <v>1911485.926209942</v>
      </c>
      <c r="G43" s="6">
        <f>SUM('Old Faithful'!F43,'Pacific Standard'!F43)</f>
        <v>1911485.926209942</v>
      </c>
    </row>
    <row r="44" spans="1:7" ht="12.75">
      <c r="A44" s="39" t="s">
        <v>61</v>
      </c>
      <c r="B44" s="6">
        <f>SUM('Old Faithful'!B44,'Pacific Standard'!B44)</f>
        <v>0</v>
      </c>
      <c r="C44" s="6">
        <f>SUM('Old Faithful'!C44,'Pacific Standard'!C44)</f>
        <v>0</v>
      </c>
      <c r="D44" s="6">
        <f>SUM('Old Faithful'!D44,'Pacific Standard'!D44)</f>
        <v>0</v>
      </c>
      <c r="E44" s="6">
        <f>SUM('Old Faithful'!E44,'Pacific Standard'!E44)</f>
        <v>0</v>
      </c>
      <c r="F44" s="6">
        <f t="shared" si="0"/>
        <v>0</v>
      </c>
      <c r="G44" s="6">
        <f>SUM('Old Faithful'!F44,'Pacific Standard'!F44)</f>
        <v>0</v>
      </c>
    </row>
    <row r="45" spans="1:7" ht="12.75">
      <c r="A45" s="39" t="s">
        <v>62</v>
      </c>
      <c r="B45" s="6">
        <f>SUM('Old Faithful'!B45,'Pacific Standard'!B45)</f>
        <v>0</v>
      </c>
      <c r="C45" s="6">
        <f>SUM('Old Faithful'!C45,'Pacific Standard'!C45)</f>
        <v>0</v>
      </c>
      <c r="D45" s="6">
        <f>SUM('Old Faithful'!D45,'Pacific Standard'!D45)</f>
        <v>0</v>
      </c>
      <c r="E45" s="6">
        <f>SUM('Old Faithful'!E45,'Pacific Standard'!E45)</f>
        <v>0</v>
      </c>
      <c r="F45" s="6">
        <f t="shared" si="0"/>
        <v>0</v>
      </c>
      <c r="G45" s="6">
        <f>SUM('Old Faithful'!F45,'Pacific Standard'!F45)</f>
        <v>0</v>
      </c>
    </row>
    <row r="46" spans="1:7" ht="12.75">
      <c r="A46" s="39" t="s">
        <v>63</v>
      </c>
      <c r="B46" s="6">
        <f>SUM('Old Faithful'!B46,'Pacific Standard'!B46)</f>
        <v>7281.973934116979</v>
      </c>
      <c r="C46" s="6">
        <f>SUM('Old Faithful'!C46,'Pacific Standard'!C46)</f>
        <v>17872.657415314632</v>
      </c>
      <c r="D46" s="6">
        <f>SUM('Old Faithful'!D46,'Pacific Standard'!D46)</f>
        <v>0</v>
      </c>
      <c r="E46" s="6">
        <f>SUM('Old Faithful'!E46,'Pacific Standard'!E46)</f>
        <v>0</v>
      </c>
      <c r="F46" s="6">
        <f t="shared" si="0"/>
        <v>25154.631349431613</v>
      </c>
      <c r="G46" s="6">
        <f>SUM('Old Faithful'!F46,'Pacific Standard'!F46)</f>
        <v>25154.631349431613</v>
      </c>
    </row>
    <row r="47" spans="1:7" ht="12.75">
      <c r="A47" s="39" t="s">
        <v>64</v>
      </c>
      <c r="B47" s="6">
        <f>SUM('Old Faithful'!B47,'Pacific Standard'!B47)</f>
        <v>78014.28440410338</v>
      </c>
      <c r="C47" s="6">
        <f>SUM('Old Faithful'!C47,'Pacific Standard'!C47)</f>
        <v>25792.22893838375</v>
      </c>
      <c r="D47" s="6">
        <f>SUM('Old Faithful'!D47,'Pacific Standard'!D47)</f>
        <v>0</v>
      </c>
      <c r="E47" s="6">
        <f>SUM('Old Faithful'!E47,'Pacific Standard'!E47)</f>
        <v>0</v>
      </c>
      <c r="F47" s="6">
        <f t="shared" si="0"/>
        <v>103806.51334248713</v>
      </c>
      <c r="G47" s="6">
        <f>SUM('Old Faithful'!F47,'Pacific Standard'!F47)</f>
        <v>103806.51334248713</v>
      </c>
    </row>
    <row r="48" spans="1:7" ht="12.75">
      <c r="A48" s="39" t="s">
        <v>65</v>
      </c>
      <c r="B48" s="6">
        <f>SUM('Old Faithful'!B48,'Pacific Standard'!B48)</f>
        <v>207935.52829725182</v>
      </c>
      <c r="C48" s="6">
        <f>SUM('Old Faithful'!C48,'Pacific Standard'!C48)</f>
        <v>48146.015202575676</v>
      </c>
      <c r="D48" s="6">
        <f>SUM('Old Faithful'!D48,'Pacific Standard'!D48)</f>
        <v>1358.0167056319158</v>
      </c>
      <c r="E48" s="6">
        <f>SUM('Old Faithful'!E48,'Pacific Standard'!E48)</f>
        <v>0</v>
      </c>
      <c r="F48" s="6">
        <f t="shared" si="0"/>
        <v>257439.56020545942</v>
      </c>
      <c r="G48" s="6">
        <f>SUM('Old Faithful'!F48,'Pacific Standard'!F48)</f>
        <v>257439.56020545942</v>
      </c>
    </row>
    <row r="49" spans="1:7" ht="12.75">
      <c r="A49" s="39" t="s">
        <v>66</v>
      </c>
      <c r="B49" s="6">
        <f>SUM('Old Faithful'!B49,'Pacific Standard'!B49)</f>
        <v>47559.62309650713</v>
      </c>
      <c r="C49" s="6">
        <f>SUM('Old Faithful'!C49,'Pacific Standard'!C49)</f>
        <v>78204.15721551928</v>
      </c>
      <c r="D49" s="6">
        <f>SUM('Old Faithful'!D49,'Pacific Standard'!D49)</f>
        <v>0</v>
      </c>
      <c r="E49" s="6">
        <f>SUM('Old Faithful'!E49,'Pacific Standard'!E49)</f>
        <v>0</v>
      </c>
      <c r="F49" s="6">
        <f t="shared" si="0"/>
        <v>125763.78031202641</v>
      </c>
      <c r="G49" s="6">
        <f>SUM('Old Faithful'!F49,'Pacific Standard'!F49)</f>
        <v>125763.78031202641</v>
      </c>
    </row>
    <row r="50" spans="1:7" ht="12.75">
      <c r="A50" s="39" t="s">
        <v>67</v>
      </c>
      <c r="B50" s="6">
        <f>SUM('Old Faithful'!B50,'Pacific Standard'!B50)</f>
        <v>408913.3684175658</v>
      </c>
      <c r="C50" s="6">
        <f>SUM('Old Faithful'!C50,'Pacific Standard'!C50)</f>
        <v>243358.34151560353</v>
      </c>
      <c r="D50" s="6">
        <f>SUM('Old Faithful'!D50,'Pacific Standard'!D50)</f>
        <v>0</v>
      </c>
      <c r="E50" s="6">
        <f>SUM('Old Faithful'!E50,'Pacific Standard'!E50)</f>
        <v>0</v>
      </c>
      <c r="F50" s="6">
        <f t="shared" si="0"/>
        <v>652271.7099331694</v>
      </c>
      <c r="G50" s="6">
        <f>SUM('Old Faithful'!F50,'Pacific Standard'!F50)</f>
        <v>652271.7099331694</v>
      </c>
    </row>
    <row r="51" spans="1:7" ht="12.75">
      <c r="A51" s="39" t="s">
        <v>68</v>
      </c>
      <c r="B51" s="6">
        <f>SUM('Old Faithful'!B51,'Pacific Standard'!B51)</f>
        <v>123885.12297894193</v>
      </c>
      <c r="C51" s="6">
        <f>SUM('Old Faithful'!C51,'Pacific Standard'!C51)</f>
        <v>127046.00781627942</v>
      </c>
      <c r="D51" s="6">
        <f>SUM('Old Faithful'!D51,'Pacific Standard'!D51)</f>
        <v>239.04718324648783</v>
      </c>
      <c r="E51" s="6">
        <f>SUM('Old Faithful'!E51,'Pacific Standard'!E51)</f>
        <v>0</v>
      </c>
      <c r="F51" s="6">
        <f t="shared" si="0"/>
        <v>251170.17797846787</v>
      </c>
      <c r="G51" s="6">
        <f>SUM('Old Faithful'!F51,'Pacific Standard'!F51)</f>
        <v>251170.17797846784</v>
      </c>
    </row>
    <row r="52" spans="1:7" ht="12.75">
      <c r="A52" s="39" t="s">
        <v>69</v>
      </c>
      <c r="B52" s="6">
        <f>SUM('Old Faithful'!B52,'Pacific Standard'!B52)</f>
        <v>21863.502618222778</v>
      </c>
      <c r="C52" s="6">
        <f>SUM('Old Faithful'!C52,'Pacific Standard'!C52)</f>
        <v>12777.736975654805</v>
      </c>
      <c r="D52" s="6">
        <f>SUM('Old Faithful'!D52,'Pacific Standard'!D52)</f>
        <v>0</v>
      </c>
      <c r="E52" s="6">
        <f>SUM('Old Faithful'!E52,'Pacific Standard'!E52)</f>
        <v>0</v>
      </c>
      <c r="F52" s="6">
        <f t="shared" si="0"/>
        <v>34641.23959387758</v>
      </c>
      <c r="G52" s="6">
        <f>SUM('Old Faithful'!F52,'Pacific Standard'!F52)</f>
        <v>34641.23959387758</v>
      </c>
    </row>
    <row r="53" spans="1:7" ht="12.75">
      <c r="A53" s="39" t="s">
        <v>70</v>
      </c>
      <c r="B53" s="6">
        <f>SUM('Old Faithful'!B53,'Pacific Standard'!B53)</f>
        <v>125069.92411228438</v>
      </c>
      <c r="C53" s="6">
        <f>SUM('Old Faithful'!C53,'Pacific Standard'!C53)</f>
        <v>73000.23571745404</v>
      </c>
      <c r="D53" s="6">
        <f>SUM('Old Faithful'!D53,'Pacific Standard'!D53)</f>
        <v>0</v>
      </c>
      <c r="E53" s="6">
        <f>SUM('Old Faithful'!E53,'Pacific Standard'!E53)</f>
        <v>0</v>
      </c>
      <c r="F53" s="6">
        <f t="shared" si="0"/>
        <v>198070.15982973843</v>
      </c>
      <c r="G53" s="6">
        <f>SUM('Old Faithful'!F53,'Pacific Standard'!F53)</f>
        <v>198070.15982973843</v>
      </c>
    </row>
    <row r="54" spans="1:7" ht="12.75">
      <c r="A54" s="39" t="s">
        <v>71</v>
      </c>
      <c r="B54" s="6">
        <f>SUM('Old Faithful'!B54,'Pacific Standard'!B54)</f>
        <v>1933244.2856417901</v>
      </c>
      <c r="C54" s="6">
        <f>SUM('Old Faithful'!C54,'Pacific Standard'!C54)</f>
        <v>4379105.800893864</v>
      </c>
      <c r="D54" s="6">
        <f>SUM('Old Faithful'!D54,'Pacific Standard'!D54)</f>
        <v>1224.8334470370564</v>
      </c>
      <c r="E54" s="6">
        <f>SUM('Old Faithful'!E54,'Pacific Standard'!E54)</f>
        <v>0</v>
      </c>
      <c r="F54" s="6">
        <f t="shared" si="0"/>
        <v>6313574.919982691</v>
      </c>
      <c r="G54" s="6">
        <f>SUM('Old Faithful'!F54,'Pacific Standard'!F54)</f>
        <v>6313574.91998269</v>
      </c>
    </row>
    <row r="55" spans="1:7" ht="12.75">
      <c r="A55" s="39" t="s">
        <v>72</v>
      </c>
      <c r="B55" s="6">
        <f>SUM('Old Faithful'!B55,'Pacific Standard'!B55)</f>
        <v>5175.792192670301</v>
      </c>
      <c r="C55" s="6">
        <f>SUM('Old Faithful'!C55,'Pacific Standard'!C55)</f>
        <v>1258.786416423891</v>
      </c>
      <c r="D55" s="6">
        <f>SUM('Old Faithful'!D55,'Pacific Standard'!D55)</f>
        <v>0</v>
      </c>
      <c r="E55" s="6">
        <f>SUM('Old Faithful'!E55,'Pacific Standard'!E55)</f>
        <v>0</v>
      </c>
      <c r="F55" s="6">
        <f t="shared" si="0"/>
        <v>6434.578609094192</v>
      </c>
      <c r="G55" s="6">
        <f>SUM('Old Faithful'!F55,'Pacific Standard'!F55)</f>
        <v>6434.578609094192</v>
      </c>
    </row>
    <row r="56" spans="1:7" ht="12.75">
      <c r="A56" s="39" t="s">
        <v>73</v>
      </c>
      <c r="B56" s="6">
        <f>SUM('Old Faithful'!B56,'Pacific Standard'!B56)</f>
        <v>0</v>
      </c>
      <c r="C56" s="6">
        <f>SUM('Old Faithful'!C56,'Pacific Standard'!C56)</f>
        <v>0</v>
      </c>
      <c r="D56" s="6">
        <f>SUM('Old Faithful'!D56,'Pacific Standard'!D56)</f>
        <v>0</v>
      </c>
      <c r="E56" s="6">
        <f>SUM('Old Faithful'!E56,'Pacific Standard'!E56)</f>
        <v>0</v>
      </c>
      <c r="F56" s="6">
        <f t="shared" si="0"/>
        <v>0</v>
      </c>
      <c r="G56" s="6">
        <f>SUM('Old Faithful'!F56,'Pacific Standard'!F56)</f>
        <v>0</v>
      </c>
    </row>
    <row r="57" spans="1:7" ht="12.75">
      <c r="A57" s="39" t="s">
        <v>74</v>
      </c>
      <c r="B57" s="6">
        <f>SUM('Old Faithful'!B57,'Pacific Standard'!B57)</f>
        <v>506845.6986966245</v>
      </c>
      <c r="C57" s="6">
        <f>SUM('Old Faithful'!C57,'Pacific Standard'!C57)</f>
        <v>685485.0641950499</v>
      </c>
      <c r="D57" s="6">
        <f>SUM('Old Faithful'!D57,'Pacific Standard'!D57)</f>
        <v>52511.17341193004</v>
      </c>
      <c r="E57" s="6">
        <f>SUM('Old Faithful'!E57,'Pacific Standard'!E57)</f>
        <v>0</v>
      </c>
      <c r="F57" s="6">
        <f t="shared" si="0"/>
        <v>1244841.9363036044</v>
      </c>
      <c r="G57" s="6">
        <f>SUM('Old Faithful'!F57,'Pacific Standard'!F57)</f>
        <v>1244841.9363036044</v>
      </c>
    </row>
    <row r="58" spans="1:7" ht="12.75">
      <c r="A58" s="39" t="s">
        <v>75</v>
      </c>
      <c r="B58" s="6">
        <f>SUM('Old Faithful'!B58,'Pacific Standard'!B58)</f>
        <v>0</v>
      </c>
      <c r="C58" s="6">
        <f>SUM('Old Faithful'!C58,'Pacific Standard'!C58)</f>
        <v>0</v>
      </c>
      <c r="D58" s="6">
        <f>SUM('Old Faithful'!D58,'Pacific Standard'!D58)</f>
        <v>0</v>
      </c>
      <c r="E58" s="6">
        <f>SUM('Old Faithful'!E58,'Pacific Standard'!E58)</f>
        <v>0</v>
      </c>
      <c r="F58" s="6">
        <f t="shared" si="0"/>
        <v>0</v>
      </c>
      <c r="G58" s="6">
        <f>SUM('Old Faithful'!F58,'Pacific Standard'!F58)</f>
        <v>0</v>
      </c>
    </row>
    <row r="59" spans="1:6" ht="12.75">
      <c r="A59" s="39"/>
      <c r="B59" s="6"/>
      <c r="C59" s="6"/>
      <c r="D59" s="6"/>
      <c r="E59" s="6"/>
      <c r="F59" s="6"/>
    </row>
    <row r="60" spans="1:7" ht="12.75">
      <c r="A60" s="39" t="s">
        <v>6</v>
      </c>
      <c r="B60" s="6">
        <f aca="true" t="shared" si="1" ref="B60:G60">SUM(B6:B58)</f>
        <v>13059145.549425986</v>
      </c>
      <c r="C60" s="6">
        <f t="shared" si="1"/>
        <v>17104358.715693306</v>
      </c>
      <c r="D60" s="6">
        <f t="shared" si="1"/>
        <v>64158.49398071407</v>
      </c>
      <c r="E60" s="6">
        <f t="shared" si="1"/>
        <v>0</v>
      </c>
      <c r="F60" s="6">
        <f t="shared" si="1"/>
        <v>30227662.759100005</v>
      </c>
      <c r="G60" s="7">
        <f t="shared" si="1"/>
        <v>30227662.759100005</v>
      </c>
    </row>
    <row r="62" spans="1:6" ht="12.75">
      <c r="A62" s="134" t="s">
        <v>247</v>
      </c>
      <c r="B62" s="134"/>
      <c r="C62" s="134"/>
      <c r="D62" s="134"/>
      <c r="E62" s="134"/>
      <c r="F62" s="134"/>
    </row>
    <row r="63" spans="1:7" ht="12.75">
      <c r="A63" s="7" t="s">
        <v>139</v>
      </c>
      <c r="B63" s="24" t="s">
        <v>0</v>
      </c>
      <c r="G63" s="7" t="s">
        <v>0</v>
      </c>
    </row>
    <row r="64" ht="12.75">
      <c r="G64" s="7" t="s">
        <v>0</v>
      </c>
    </row>
    <row r="65" spans="1:7" ht="12.75">
      <c r="A65" s="7" t="s">
        <v>6</v>
      </c>
      <c r="B65" s="7">
        <f>SUM(B60:B63)</f>
        <v>13059145.549425986</v>
      </c>
      <c r="C65" s="7">
        <f>SUM(C60:C63)</f>
        <v>17104358.715693306</v>
      </c>
      <c r="D65" s="7">
        <f>SUM(D60:D63)</f>
        <v>64158.49398071407</v>
      </c>
      <c r="E65" s="7">
        <f>SUM(E60:E63)</f>
        <v>0</v>
      </c>
      <c r="F65" s="7">
        <f>SUM(F60:F63)</f>
        <v>30227662.759100005</v>
      </c>
      <c r="G65" s="7" t="s">
        <v>0</v>
      </c>
    </row>
    <row r="67" ht="12.75">
      <c r="A67" s="7" t="s">
        <v>0</v>
      </c>
    </row>
    <row r="68" ht="12.75">
      <c r="A68" s="22" t="s">
        <v>0</v>
      </c>
    </row>
    <row r="70" spans="2:6" ht="12.75">
      <c r="B70" s="7">
        <f>+summary!H87</f>
        <v>13059145.549425986</v>
      </c>
      <c r="C70" s="7">
        <f>+summary!I87</f>
        <v>17104358.71569331</v>
      </c>
      <c r="D70" s="7">
        <f>+summary!J87</f>
        <v>64158.49398071407</v>
      </c>
      <c r="E70" s="7">
        <f>+summary!K87</f>
        <v>0</v>
      </c>
      <c r="F70" s="7">
        <f>+summary!L87</f>
        <v>30227662.75910001</v>
      </c>
    </row>
    <row r="71" spans="2:6" ht="12.75">
      <c r="B71" s="7">
        <f>+B65-B70</f>
        <v>0</v>
      </c>
      <c r="C71" s="7">
        <f>+C65-C70</f>
        <v>0</v>
      </c>
      <c r="D71" s="7">
        <f>+D65-D70</f>
        <v>0</v>
      </c>
      <c r="E71" s="7">
        <f>+E65-E70</f>
        <v>0</v>
      </c>
      <c r="F71" s="7">
        <f>+F65-F70</f>
        <v>0</v>
      </c>
    </row>
  </sheetData>
  <mergeCells count="2">
    <mergeCell ref="A1:F1"/>
    <mergeCell ref="A62:F62"/>
  </mergeCells>
  <printOptions horizontalCentered="1" verticalCentered="1"/>
  <pageMargins left="0.5" right="0.5" top="1" bottom="1" header="0.5" footer="0.5"/>
  <pageSetup fitToHeight="1" fitToWidth="1" horizontalDpi="600" verticalDpi="600" orientation="portrait" scale="77" r:id="rId1"/>
  <headerFooter alignWithMargins="0">
    <oddHeader>&amp;L&amp;"Geneva,Bold"&amp;D&amp;C&amp;"Geneva,Bold Italic"Estates Closed Summary By State&amp;R&amp;"Geneva,Bold"UNAUDITED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4.xml><?xml version="1.0" encoding="utf-8"?>
<worksheet xmlns="http://schemas.openxmlformats.org/spreadsheetml/2006/main" xmlns:r="http://schemas.openxmlformats.org/officeDocument/2006/relationships">
  <sheetPr>
    <pageSetUpPr fitToPage="1"/>
  </sheetPr>
  <dimension ref="A1:F70"/>
  <sheetViews>
    <sheetView zoomScale="75" zoomScaleNormal="75" workbookViewId="0" topLeftCell="A1">
      <selection activeCell="A68" sqref="A68"/>
    </sheetView>
  </sheetViews>
  <sheetFormatPr defaultColWidth="9.00390625" defaultRowHeight="12.75"/>
  <cols>
    <col min="1" max="1" width="26.375" style="7" bestFit="1" customWidth="1"/>
    <col min="2" max="2" width="19.00390625" style="7" bestFit="1" customWidth="1"/>
    <col min="3" max="3" width="15.00390625" style="7" bestFit="1" customWidth="1"/>
    <col min="4" max="4" width="13.375" style="7" bestFit="1" customWidth="1"/>
    <col min="5" max="5" width="14.50390625" style="7" bestFit="1" customWidth="1"/>
    <col min="6" max="6" width="15.00390625" style="7" bestFit="1" customWidth="1"/>
    <col min="7" max="7" width="1.625" style="7" bestFit="1" customWidth="1"/>
    <col min="8" max="8" width="11.50390625" style="7" customWidth="1"/>
    <col min="9" max="9" width="2.625" style="7" customWidth="1"/>
    <col min="10" max="10" width="11.50390625" style="7" customWidth="1"/>
    <col min="11" max="11" width="11.50390625" style="6" customWidth="1"/>
    <col min="12" max="16384" width="11.50390625" style="7" customWidth="1"/>
  </cols>
  <sheetData>
    <row r="1" spans="1:2" ht="12.75">
      <c r="A1" s="7" t="s">
        <v>0</v>
      </c>
      <c r="B1" s="22" t="s">
        <v>177</v>
      </c>
    </row>
    <row r="2" ht="12.75">
      <c r="A2" s="4" t="s">
        <v>0</v>
      </c>
    </row>
    <row r="3" spans="2:5" ht="12.75">
      <c r="B3" s="21"/>
      <c r="C3" s="21" t="s">
        <v>1</v>
      </c>
      <c r="E3" s="21" t="s">
        <v>2</v>
      </c>
    </row>
    <row r="4" spans="1:6" ht="12.75">
      <c r="A4" s="7" t="s">
        <v>0</v>
      </c>
      <c r="B4" s="21" t="s">
        <v>3</v>
      </c>
      <c r="C4" s="21" t="s">
        <v>4</v>
      </c>
      <c r="D4" s="21" t="s">
        <v>5</v>
      </c>
      <c r="E4" s="21" t="s">
        <v>4</v>
      </c>
      <c r="F4" s="21" t="s">
        <v>6</v>
      </c>
    </row>
    <row r="5" ht="12.75">
      <c r="A5" s="39"/>
    </row>
    <row r="6" spans="1:6" ht="12.75">
      <c r="A6" s="39" t="s">
        <v>7</v>
      </c>
      <c r="B6" s="6">
        <f>+'open summary'!B6+'closed in 00 summary'!B6+'Closed prior to 00 sum'!B6+'ongoing funding'!B6+'Estates Closed sum'!B6</f>
        <v>18655318.430662114</v>
      </c>
      <c r="C6" s="6">
        <f>+'open summary'!C6+'closed in 00 summary'!C6+'Closed prior to 00 sum'!C6+'ongoing funding'!C6+'Estates Closed sum'!C6</f>
        <v>30762661.50992768</v>
      </c>
      <c r="D6" s="6">
        <f>+'open summary'!D6+'closed in 00 summary'!D6+'Closed prior to 00 sum'!D6+'ongoing funding'!D6+'Estates Closed sum'!D6</f>
        <v>3594558.0187648796</v>
      </c>
      <c r="E6" s="6">
        <f>+'open summary'!E6+'closed in 00 summary'!E6+'Closed prior to 00 sum'!E6+'ongoing funding'!E6+'Estates Closed sum'!E6</f>
        <v>0</v>
      </c>
      <c r="F6" s="6">
        <f aca="true" t="shared" si="0" ref="F6:F37">SUM(B6:E6)</f>
        <v>53012537.95935467</v>
      </c>
    </row>
    <row r="7" spans="1:6" ht="12.75">
      <c r="A7" s="39" t="s">
        <v>9</v>
      </c>
      <c r="B7" s="6">
        <f>+'open summary'!B7+'closed in 00 summary'!B7+'Closed prior to 00 sum'!B7+'ongoing funding'!B7+'Estates Closed sum'!B7</f>
        <v>653077.2793048593</v>
      </c>
      <c r="C7" s="6">
        <f>+'open summary'!C7+'closed in 00 summary'!C7+'Closed prior to 00 sum'!C7+'ongoing funding'!C7+'Estates Closed sum'!C7</f>
        <v>5689685.527499133</v>
      </c>
      <c r="D7" s="6">
        <f>+'open summary'!D7+'closed in 00 summary'!D7+'Closed prior to 00 sum'!D7+'ongoing funding'!D7+'Estates Closed sum'!D7</f>
        <v>105747.00876843373</v>
      </c>
      <c r="E7" s="6">
        <f>+'open summary'!E7+'closed in 00 summary'!E7+'Closed prior to 00 sum'!E7+'ongoing funding'!E7+'Estates Closed sum'!E7</f>
        <v>-529.433693743239</v>
      </c>
      <c r="F7" s="6">
        <f t="shared" si="0"/>
        <v>6447980.381878682</v>
      </c>
    </row>
    <row r="8" spans="1:6" ht="12.75">
      <c r="A8" s="39" t="s">
        <v>10</v>
      </c>
      <c r="B8" s="6">
        <f>+'open summary'!B8+'closed in 00 summary'!B8+'Closed prior to 00 sum'!B8+'ongoing funding'!B8+'Estates Closed sum'!B8</f>
        <v>28021620.60823288</v>
      </c>
      <c r="C8" s="6">
        <f>+'open summary'!C8+'closed in 00 summary'!C8+'Closed prior to 00 sum'!C8+'ongoing funding'!C8+'Estates Closed sum'!C8</f>
        <v>48720217.73077871</v>
      </c>
      <c r="D8" s="6">
        <f>+'open summary'!D8+'closed in 00 summary'!D8+'Closed prior to 00 sum'!D8+'ongoing funding'!D8+'Estates Closed sum'!D8</f>
        <v>6146832.026829766</v>
      </c>
      <c r="E8" s="6">
        <f>+'open summary'!E8+'closed in 00 summary'!E8+'Closed prior to 00 sum'!E8+'ongoing funding'!E8+'Estates Closed sum'!E8</f>
        <v>0</v>
      </c>
      <c r="F8" s="6">
        <f t="shared" si="0"/>
        <v>82888670.36584134</v>
      </c>
    </row>
    <row r="9" spans="1:6" ht="12.75">
      <c r="A9" s="39" t="s">
        <v>11</v>
      </c>
      <c r="B9" s="6">
        <f>+'open summary'!B9+'closed in 00 summary'!B9+'Closed prior to 00 sum'!B9+'ongoing funding'!B9+'Estates Closed sum'!B9</f>
        <v>11517130.245509734</v>
      </c>
      <c r="C9" s="6">
        <f>+'open summary'!C9+'closed in 00 summary'!C9+'Closed prior to 00 sum'!C9+'ongoing funding'!C9+'Estates Closed sum'!C9</f>
        <v>7078713.614515495</v>
      </c>
      <c r="D9" s="6">
        <f>+'open summary'!D9+'closed in 00 summary'!D9+'Closed prior to 00 sum'!D9+'ongoing funding'!D9+'Estates Closed sum'!D9</f>
        <v>2946575.6983471224</v>
      </c>
      <c r="E9" s="6">
        <f>+'open summary'!E9+'closed in 00 summary'!E9+'Closed prior to 00 sum'!E9+'ongoing funding'!E9+'Estates Closed sum'!E9</f>
        <v>52952.15070565473</v>
      </c>
      <c r="F9" s="6">
        <f t="shared" si="0"/>
        <v>21595371.709078003</v>
      </c>
    </row>
    <row r="10" spans="1:6" ht="12.75">
      <c r="A10" s="39" t="s">
        <v>12</v>
      </c>
      <c r="B10" s="6">
        <f>+'open summary'!B10+'closed in 00 summary'!B10+'Closed prior to 00 sum'!B10+'ongoing funding'!B10+'Estates Closed sum'!B10</f>
        <v>284626177.6593745</v>
      </c>
      <c r="C10" s="6">
        <f>+'open summary'!C10+'closed in 00 summary'!C10+'Closed prior to 00 sum'!C10+'ongoing funding'!C10+'Estates Closed sum'!C10</f>
        <v>419737876.3811453</v>
      </c>
      <c r="D10" s="6">
        <f>+'open summary'!D10+'closed in 00 summary'!D10+'Closed prior to 00 sum'!D10+'ongoing funding'!D10+'Estates Closed sum'!D10</f>
        <v>19667942.807042684</v>
      </c>
      <c r="E10" s="6">
        <f>+'open summary'!E10+'closed in 00 summary'!E10+'Closed prior to 00 sum'!E10+'ongoing funding'!E10+'Estates Closed sum'!E10</f>
        <v>0</v>
      </c>
      <c r="F10" s="6">
        <f t="shared" si="0"/>
        <v>724031996.8475624</v>
      </c>
    </row>
    <row r="11" spans="1:6" ht="12.75">
      <c r="A11" s="39" t="s">
        <v>15</v>
      </c>
      <c r="B11" s="6">
        <f>+'open summary'!B11+'closed in 00 summary'!B11+'Closed prior to 00 sum'!B11+'ongoing funding'!B11+'Estates Closed sum'!B11</f>
        <v>2171438.5072547914</v>
      </c>
      <c r="C11" s="6">
        <f>+'open summary'!C11+'closed in 00 summary'!C11+'Closed prior to 00 sum'!C11+'ongoing funding'!C11+'Estates Closed sum'!C11</f>
        <v>10962433.466799855</v>
      </c>
      <c r="D11" s="6">
        <f>+'open summary'!D11+'closed in 00 summary'!D11+'Closed prior to 00 sum'!D11+'ongoing funding'!D11+'Estates Closed sum'!D11</f>
        <v>5097681.076206489</v>
      </c>
      <c r="E11" s="6">
        <f>+'open summary'!E11+'closed in 00 summary'!E11+'Closed prior to 00 sum'!E11+'ongoing funding'!E11+'Estates Closed sum'!E11</f>
        <v>0</v>
      </c>
      <c r="F11" s="6">
        <f t="shared" si="0"/>
        <v>18231553.050261132</v>
      </c>
    </row>
    <row r="12" spans="1:6" ht="12.75">
      <c r="A12" s="39" t="s">
        <v>16</v>
      </c>
      <c r="B12" s="6">
        <f>+'open summary'!B12+'closed in 00 summary'!B12+'Closed prior to 00 sum'!B12+'ongoing funding'!B12+'Estates Closed sum'!B12</f>
        <v>62538.15415559963</v>
      </c>
      <c r="C12" s="6">
        <f>+'open summary'!C12+'closed in 00 summary'!C12+'Closed prior to 00 sum'!C12+'ongoing funding'!C12+'Estates Closed sum'!C12</f>
        <v>3659.0728189819565</v>
      </c>
      <c r="D12" s="6">
        <f>+'open summary'!D12+'closed in 00 summary'!D12+'Closed prior to 00 sum'!D12+'ongoing funding'!D12+'Estates Closed sum'!D12</f>
        <v>42070.05057156079</v>
      </c>
      <c r="E12" s="6">
        <f>+'open summary'!E12+'closed in 00 summary'!E12+'Closed prior to 00 sum'!E12+'ongoing funding'!E12+'Estates Closed sum'!E12</f>
        <v>-1274.6615052431407</v>
      </c>
      <c r="F12" s="6">
        <f t="shared" si="0"/>
        <v>106992.61604089923</v>
      </c>
    </row>
    <row r="13" spans="1:6" ht="12.75">
      <c r="A13" s="39" t="s">
        <v>18</v>
      </c>
      <c r="B13" s="6">
        <f>+'open summary'!B13+'closed in 00 summary'!B13+'Closed prior to 00 sum'!B13+'ongoing funding'!B13+'Estates Closed sum'!B13</f>
        <v>4214890.371379643</v>
      </c>
      <c r="C13" s="6">
        <f>+'open summary'!C13+'closed in 00 summary'!C13+'Closed prior to 00 sum'!C13+'ongoing funding'!C13+'Estates Closed sum'!C13</f>
        <v>21123956.904344615</v>
      </c>
      <c r="D13" s="6">
        <f>+'open summary'!D13+'closed in 00 summary'!D13+'Closed prior to 00 sum'!D13+'ongoing funding'!D13+'Estates Closed sum'!D13</f>
        <v>1961657.6053051674</v>
      </c>
      <c r="E13" s="6">
        <f>+'open summary'!E13+'closed in 00 summary'!E13+'Closed prior to 00 sum'!E13+'ongoing funding'!E13+'Estates Closed sum'!E13</f>
        <v>392650.8738420401</v>
      </c>
      <c r="F13" s="6">
        <f t="shared" si="0"/>
        <v>27693155.754871465</v>
      </c>
    </row>
    <row r="14" spans="1:6" ht="12.75">
      <c r="A14" s="39" t="s">
        <v>20</v>
      </c>
      <c r="B14" s="6">
        <f>+'open summary'!B14+'closed in 00 summary'!B14+'Closed prior to 00 sum'!B14+'ongoing funding'!B14+'Estates Closed sum'!B14</f>
        <v>211300.91748049317</v>
      </c>
      <c r="C14" s="6">
        <f>+'open summary'!C14+'closed in 00 summary'!C14+'Closed prior to 00 sum'!C14+'ongoing funding'!C14+'Estates Closed sum'!C14</f>
        <v>568255.6934829128</v>
      </c>
      <c r="D14" s="6">
        <f>+'open summary'!D14+'closed in 00 summary'!D14+'Closed prior to 00 sum'!D14+'ongoing funding'!D14+'Estates Closed sum'!D14</f>
        <v>2618.1704303124525</v>
      </c>
      <c r="E14" s="6">
        <f>+'open summary'!E14+'closed in 00 summary'!E14+'Closed prior to 00 sum'!E14+'ongoing funding'!E14+'Estates Closed sum'!E14</f>
        <v>0</v>
      </c>
      <c r="F14" s="6">
        <f t="shared" si="0"/>
        <v>782174.7813937184</v>
      </c>
    </row>
    <row r="15" spans="1:6" ht="12.75">
      <c r="A15" s="39" t="s">
        <v>22</v>
      </c>
      <c r="B15" s="6">
        <f>+'open summary'!B15+'closed in 00 summary'!B15+'Closed prior to 00 sum'!B15+'ongoing funding'!B15+'Estates Closed sum'!B15</f>
        <v>119677297.86822784</v>
      </c>
      <c r="C15" s="6">
        <f>+'open summary'!C15+'closed in 00 summary'!C15+'Closed prior to 00 sum'!C15+'ongoing funding'!C15+'Estates Closed sum'!C15</f>
        <v>232455153.13247606</v>
      </c>
      <c r="D15" s="6">
        <f>+'open summary'!D15+'closed in 00 summary'!D15+'Closed prior to 00 sum'!D15+'ongoing funding'!D15+'Estates Closed sum'!D15</f>
        <v>17779018.80936697</v>
      </c>
      <c r="E15" s="6">
        <f>+'open summary'!E15+'closed in 00 summary'!E15+'Closed prior to 00 sum'!E15+'ongoing funding'!E15+'Estates Closed sum'!E15</f>
        <v>14932.919334792517</v>
      </c>
      <c r="F15" s="6">
        <f t="shared" si="0"/>
        <v>369926402.72940564</v>
      </c>
    </row>
    <row r="16" spans="1:6" ht="12.75">
      <c r="A16" s="39" t="s">
        <v>24</v>
      </c>
      <c r="B16" s="6">
        <f>+'open summary'!B16+'closed in 00 summary'!B16+'Closed prior to 00 sum'!B16+'ongoing funding'!B16+'Estates Closed sum'!B16</f>
        <v>29606585.261402212</v>
      </c>
      <c r="C16" s="6">
        <f>+'open summary'!C16+'closed in 00 summary'!C16+'Closed prior to 00 sum'!C16+'ongoing funding'!C16+'Estates Closed sum'!C16</f>
        <v>32733953.31558365</v>
      </c>
      <c r="D16" s="6">
        <f>+'open summary'!D16+'closed in 00 summary'!D16+'Closed prior to 00 sum'!D16+'ongoing funding'!D16+'Estates Closed sum'!D16</f>
        <v>6140931.409696748</v>
      </c>
      <c r="E16" s="6">
        <f>+'open summary'!E16+'closed in 00 summary'!E16+'Closed prior to 00 sum'!E16+'ongoing funding'!E16+'Estates Closed sum'!E16</f>
        <v>2453833.11652669</v>
      </c>
      <c r="F16" s="6">
        <f t="shared" si="0"/>
        <v>70935303.1032093</v>
      </c>
    </row>
    <row r="17" spans="1:6" ht="12.75">
      <c r="A17" s="39" t="s">
        <v>25</v>
      </c>
      <c r="B17" s="6">
        <f>+'open summary'!B17+'closed in 00 summary'!B17+'Closed prior to 00 sum'!B17+'ongoing funding'!B17+'Estates Closed sum'!B17</f>
        <v>25846033.940927558</v>
      </c>
      <c r="C17" s="6">
        <f>+'open summary'!C17+'closed in 00 summary'!C17+'Closed prior to 00 sum'!C17+'ongoing funding'!C17+'Estates Closed sum'!C17</f>
        <v>35957961.02345713</v>
      </c>
      <c r="D17" s="6">
        <f>+'open summary'!D17+'closed in 00 summary'!D17+'Closed prior to 00 sum'!D17+'ongoing funding'!D17+'Estates Closed sum'!D17</f>
        <v>4965.541485863325</v>
      </c>
      <c r="E17" s="6">
        <f>+'open summary'!E17+'closed in 00 summary'!E17+'Closed prior to 00 sum'!E17+'ongoing funding'!E17+'Estates Closed sum'!E17</f>
        <v>0</v>
      </c>
      <c r="F17" s="6">
        <f t="shared" si="0"/>
        <v>61808960.50587055</v>
      </c>
    </row>
    <row r="18" spans="1:6" ht="12.75">
      <c r="A18" s="39" t="s">
        <v>27</v>
      </c>
      <c r="B18" s="6">
        <f>+'open summary'!B18+'closed in 00 summary'!B18+'Closed prior to 00 sum'!B18+'ongoing funding'!B18+'Estates Closed sum'!B18</f>
        <v>8399206.332311645</v>
      </c>
      <c r="C18" s="6">
        <f>+'open summary'!C18+'closed in 00 summary'!C18+'Closed prior to 00 sum'!C18+'ongoing funding'!C18+'Estates Closed sum'!C18</f>
        <v>9891092.796786966</v>
      </c>
      <c r="D18" s="6">
        <f>+'open summary'!D18+'closed in 00 summary'!D18+'Closed prior to 00 sum'!D18+'ongoing funding'!D18+'Estates Closed sum'!D18</f>
        <v>574769.6276492625</v>
      </c>
      <c r="E18" s="6">
        <f>+'open summary'!E18+'closed in 00 summary'!E18+'Closed prior to 00 sum'!E18+'ongoing funding'!E18+'Estates Closed sum'!E18</f>
        <v>0</v>
      </c>
      <c r="F18" s="6">
        <f t="shared" si="0"/>
        <v>18865068.75674787</v>
      </c>
    </row>
    <row r="19" spans="1:6" ht="12.75">
      <c r="A19" s="39" t="s">
        <v>29</v>
      </c>
      <c r="B19" s="6">
        <f>+'open summary'!B19+'closed in 00 summary'!B19+'Closed prior to 00 sum'!B19+'ongoing funding'!B19+'Estates Closed sum'!B19</f>
        <v>107683416.62865552</v>
      </c>
      <c r="C19" s="6">
        <f>+'open summary'!C19+'closed in 00 summary'!C19+'Closed prior to 00 sum'!C19+'ongoing funding'!C19+'Estates Closed sum'!C19</f>
        <v>159419607.5883624</v>
      </c>
      <c r="D19" s="6">
        <f>+'open summary'!D19+'closed in 00 summary'!D19+'Closed prior to 00 sum'!D19+'ongoing funding'!D19+'Estates Closed sum'!D19</f>
        <v>15768984.591383845</v>
      </c>
      <c r="E19" s="6">
        <f>+'open summary'!E19+'closed in 00 summary'!E19+'Closed prior to 00 sum'!E19+'ongoing funding'!E19+'Estates Closed sum'!E19</f>
        <v>9511067.209193228</v>
      </c>
      <c r="F19" s="6">
        <f t="shared" si="0"/>
        <v>292383076.017595</v>
      </c>
    </row>
    <row r="20" spans="1:6" ht="12.75">
      <c r="A20" s="39" t="s">
        <v>31</v>
      </c>
      <c r="B20" s="6">
        <f>+'open summary'!B20+'closed in 00 summary'!B20+'Closed prior to 00 sum'!B20+'ongoing funding'!B20+'Estates Closed sum'!B20</f>
        <v>26928983.451253932</v>
      </c>
      <c r="C20" s="6">
        <f>+'open summary'!C20+'closed in 00 summary'!C20+'Closed prior to 00 sum'!C20+'ongoing funding'!C20+'Estates Closed sum'!C20</f>
        <v>60874229.382441916</v>
      </c>
      <c r="D20" s="6">
        <f>+'open summary'!D20+'closed in 00 summary'!D20+'Closed prior to 00 sum'!D20+'ongoing funding'!D20+'Estates Closed sum'!D20</f>
        <v>5330667.678629538</v>
      </c>
      <c r="E20" s="6">
        <f>+'open summary'!E20+'closed in 00 summary'!E20+'Closed prior to 00 sum'!E20+'ongoing funding'!E20+'Estates Closed sum'!E20</f>
        <v>10238324.581082782</v>
      </c>
      <c r="F20" s="6">
        <f t="shared" si="0"/>
        <v>103372205.09340815</v>
      </c>
    </row>
    <row r="21" spans="1:6" ht="12.75">
      <c r="A21" s="39" t="s">
        <v>33</v>
      </c>
      <c r="B21" s="6">
        <f>+'open summary'!B21+'closed in 00 summary'!B21+'Closed prior to 00 sum'!B21+'ongoing funding'!B21+'Estates Closed sum'!B21</f>
        <v>19600565.645725217</v>
      </c>
      <c r="C21" s="6">
        <f>+'open summary'!C21+'closed in 00 summary'!C21+'Closed prior to 00 sum'!C21+'ongoing funding'!C21+'Estates Closed sum'!C21</f>
        <v>35453909.32975764</v>
      </c>
      <c r="D21" s="6">
        <f>+'open summary'!D21+'closed in 00 summary'!D21+'Closed prior to 00 sum'!D21+'ongoing funding'!D21+'Estates Closed sum'!D21</f>
        <v>1616275.5455612969</v>
      </c>
      <c r="E21" s="6">
        <f>+'open summary'!E21+'closed in 00 summary'!E21+'Closed prior to 00 sum'!E21+'ongoing funding'!E21+'Estates Closed sum'!E21</f>
        <v>40690.76761448455</v>
      </c>
      <c r="F21" s="6">
        <f t="shared" si="0"/>
        <v>56711441.288658634</v>
      </c>
    </row>
    <row r="22" spans="1:6" ht="12.75">
      <c r="A22" s="39" t="s">
        <v>35</v>
      </c>
      <c r="B22" s="6">
        <f>+'open summary'!B22+'closed in 00 summary'!B22+'Closed prior to 00 sum'!B22+'ongoing funding'!B22+'Estates Closed sum'!B22</f>
        <v>24970066.74997466</v>
      </c>
      <c r="C22" s="6">
        <f>+'open summary'!C22+'closed in 00 summary'!C22+'Closed prior to 00 sum'!C22+'ongoing funding'!C22+'Estates Closed sum'!C22</f>
        <v>18249520.60430225</v>
      </c>
      <c r="D22" s="6">
        <f>+'open summary'!D22+'closed in 00 summary'!D22+'Closed prior to 00 sum'!D22+'ongoing funding'!D22+'Estates Closed sum'!D22</f>
        <v>2511099.874627178</v>
      </c>
      <c r="E22" s="6">
        <f>+'open summary'!E22+'closed in 00 summary'!E22+'Closed prior to 00 sum'!E22+'ongoing funding'!E22+'Estates Closed sum'!E22</f>
        <v>0</v>
      </c>
      <c r="F22" s="6">
        <f t="shared" si="0"/>
        <v>45730687.22890409</v>
      </c>
    </row>
    <row r="23" spans="1:6" ht="12.75">
      <c r="A23" s="39" t="s">
        <v>37</v>
      </c>
      <c r="B23" s="6">
        <f>+'open summary'!B23+'closed in 00 summary'!B23+'Closed prior to 00 sum'!B23+'ongoing funding'!B23+'Estates Closed sum'!B23</f>
        <v>16297445.206583709</v>
      </c>
      <c r="C23" s="6">
        <f>+'open summary'!C23+'closed in 00 summary'!C23+'Closed prior to 00 sum'!C23+'ongoing funding'!C23+'Estates Closed sum'!C23</f>
        <v>23629191.235735003</v>
      </c>
      <c r="D23" s="6">
        <f>+'open summary'!D23+'closed in 00 summary'!D23+'Closed prior to 00 sum'!D23+'ongoing funding'!D23+'Estates Closed sum'!D23</f>
        <v>1984569.7441682387</v>
      </c>
      <c r="E23" s="6">
        <f>+'open summary'!E23+'closed in 00 summary'!E23+'Closed prior to 00 sum'!E23+'ongoing funding'!E23+'Estates Closed sum'!E23</f>
        <v>0</v>
      </c>
      <c r="F23" s="6">
        <f t="shared" si="0"/>
        <v>41911206.186486945</v>
      </c>
    </row>
    <row r="24" spans="1:6" ht="12.75">
      <c r="A24" s="39" t="s">
        <v>39</v>
      </c>
      <c r="B24" s="6">
        <f>+'open summary'!B24+'closed in 00 summary'!B24+'Closed prior to 00 sum'!B24+'ongoing funding'!B24+'Estates Closed sum'!B24</f>
        <v>7210958.376689091</v>
      </c>
      <c r="C24" s="6">
        <f>+'open summary'!C24+'closed in 00 summary'!C24+'Closed prior to 00 sum'!C24+'ongoing funding'!C24+'Estates Closed sum'!C24</f>
        <v>8608373.605004203</v>
      </c>
      <c r="D24" s="6">
        <f>+'open summary'!D24+'closed in 00 summary'!D24+'Closed prior to 00 sum'!D24+'ongoing funding'!D24+'Estates Closed sum'!D24</f>
        <v>7936908.603677169</v>
      </c>
      <c r="E24" s="6">
        <f>+'open summary'!E24+'closed in 00 summary'!E24+'Closed prior to 00 sum'!E24+'ongoing funding'!E24+'Estates Closed sum'!E24</f>
        <v>0</v>
      </c>
      <c r="F24" s="6">
        <f t="shared" si="0"/>
        <v>23756240.585370462</v>
      </c>
    </row>
    <row r="25" spans="1:6" ht="12.75">
      <c r="A25" s="39" t="s">
        <v>40</v>
      </c>
      <c r="B25" s="6">
        <f>+'open summary'!B25+'closed in 00 summary'!B25+'Closed prior to 00 sum'!B25+'ongoing funding'!B25+'Estates Closed sum'!B25</f>
        <v>789728.3770622206</v>
      </c>
      <c r="C25" s="6">
        <f>+'open summary'!C25+'closed in 00 summary'!C25+'Closed prior to 00 sum'!C25+'ongoing funding'!C25+'Estates Closed sum'!C25</f>
        <v>739321.0036627611</v>
      </c>
      <c r="D25" s="6">
        <f>+'open summary'!D25+'closed in 00 summary'!D25+'Closed prior to 00 sum'!D25+'ongoing funding'!D25+'Estates Closed sum'!D25</f>
        <v>182733.22927533463</v>
      </c>
      <c r="E25" s="6">
        <f>+'open summary'!E25+'closed in 00 summary'!E25+'Closed prior to 00 sum'!E25+'ongoing funding'!E25+'Estates Closed sum'!E25</f>
        <v>76546.32032204713</v>
      </c>
      <c r="F25" s="6">
        <f t="shared" si="0"/>
        <v>1788328.9303223635</v>
      </c>
    </row>
    <row r="26" spans="1:6" ht="12.75">
      <c r="A26" s="39" t="s">
        <v>42</v>
      </c>
      <c r="B26" s="6">
        <f>+'open summary'!B26+'closed in 00 summary'!B26+'Closed prior to 00 sum'!B26+'ongoing funding'!B26+'Estates Closed sum'!B26</f>
        <v>20370186.809899595</v>
      </c>
      <c r="C26" s="6">
        <f>+'open summary'!C26+'closed in 00 summary'!C26+'Closed prior to 00 sum'!C26+'ongoing funding'!C26+'Estates Closed sum'!C26</f>
        <v>26182967.713277634</v>
      </c>
      <c r="D26" s="6">
        <f>+'open summary'!D26+'closed in 00 summary'!D26+'Closed prior to 00 sum'!D26+'ongoing funding'!D26+'Estates Closed sum'!D26</f>
        <v>1233426.1042313345</v>
      </c>
      <c r="E26" s="6">
        <f>+'open summary'!E26+'closed in 00 summary'!E26+'Closed prior to 00 sum'!E26+'ongoing funding'!E26+'Estates Closed sum'!E26</f>
        <v>5728140.33813468</v>
      </c>
      <c r="F26" s="6">
        <f t="shared" si="0"/>
        <v>53514720.96554324</v>
      </c>
    </row>
    <row r="27" spans="1:6" ht="12.75">
      <c r="A27" s="39" t="s">
        <v>44</v>
      </c>
      <c r="B27" s="6">
        <f>+'open summary'!B27+'closed in 00 summary'!B27+'Closed prior to 00 sum'!B27+'ongoing funding'!B27+'Estates Closed sum'!B27</f>
        <v>42113430.344854034</v>
      </c>
      <c r="C27" s="6">
        <f>+'open summary'!C27+'closed in 00 summary'!C27+'Closed prior to 00 sum'!C27+'ongoing funding'!C27+'Estates Closed sum'!C27</f>
        <v>42455768.68094008</v>
      </c>
      <c r="D27" s="6">
        <f>+'open summary'!D27+'closed in 00 summary'!D27+'Closed prior to 00 sum'!D27+'ongoing funding'!D27+'Estates Closed sum'!D27</f>
        <v>2669379.8282517665</v>
      </c>
      <c r="E27" s="6">
        <f>+'open summary'!E27+'closed in 00 summary'!E27+'Closed prior to 00 sum'!E27+'ongoing funding'!E27+'Estates Closed sum'!E27</f>
        <v>0</v>
      </c>
      <c r="F27" s="6">
        <f t="shared" si="0"/>
        <v>87238578.85404588</v>
      </c>
    </row>
    <row r="28" spans="1:6" ht="12.75">
      <c r="A28" s="39" t="s">
        <v>45</v>
      </c>
      <c r="B28" s="6">
        <f>+'open summary'!B28+'closed in 00 summary'!B28+'Closed prior to 00 sum'!B28+'ongoing funding'!B28+'Estates Closed sum'!B28</f>
        <v>14852861.453384463</v>
      </c>
      <c r="C28" s="6">
        <f>+'open summary'!C28+'closed in 00 summary'!C28+'Closed prior to 00 sum'!C28+'ongoing funding'!C28+'Estates Closed sum'!C28</f>
        <v>56024565.61944908</v>
      </c>
      <c r="D28" s="6">
        <f>+'open summary'!D28+'closed in 00 summary'!D28+'Closed prior to 00 sum'!D28+'ongoing funding'!D28+'Estates Closed sum'!D28</f>
        <v>127262.10283317219</v>
      </c>
      <c r="E28" s="6">
        <f>+'open summary'!E28+'closed in 00 summary'!E28+'Closed prior to 00 sum'!E28+'ongoing funding'!E28+'Estates Closed sum'!E28</f>
        <v>4092954.358329705</v>
      </c>
      <c r="F28" s="6">
        <f t="shared" si="0"/>
        <v>75097643.5339964</v>
      </c>
    </row>
    <row r="29" spans="1:6" ht="12.75">
      <c r="A29" s="39" t="s">
        <v>46</v>
      </c>
      <c r="B29" s="6">
        <f>+'open summary'!B29+'closed in 00 summary'!B29+'Closed prior to 00 sum'!B29+'ongoing funding'!B29+'Estates Closed sum'!B29</f>
        <v>18431828.490810588</v>
      </c>
      <c r="C29" s="6">
        <f>+'open summary'!C29+'closed in 00 summary'!C29+'Closed prior to 00 sum'!C29+'ongoing funding'!C29+'Estates Closed sum'!C29</f>
        <v>54229952.037226714</v>
      </c>
      <c r="D29" s="6">
        <f>+'open summary'!D29+'closed in 00 summary'!D29+'Closed prior to 00 sum'!D29+'ongoing funding'!D29+'Estates Closed sum'!D29</f>
        <v>327732.49728064926</v>
      </c>
      <c r="E29" s="6">
        <f>+'open summary'!E29+'closed in 00 summary'!E29+'Closed prior to 00 sum'!E29+'ongoing funding'!E29+'Estates Closed sum'!E29</f>
        <v>3032780.3809684124</v>
      </c>
      <c r="F29" s="6">
        <f t="shared" si="0"/>
        <v>76022293.40628636</v>
      </c>
    </row>
    <row r="30" spans="1:6" ht="12.75">
      <c r="A30" s="39" t="s">
        <v>47</v>
      </c>
      <c r="B30" s="6">
        <f>+'open summary'!B30+'closed in 00 summary'!B30+'Closed prior to 00 sum'!B30+'ongoing funding'!B30+'Estates Closed sum'!B30</f>
        <v>66738904.35711819</v>
      </c>
      <c r="C30" s="6">
        <f>+'open summary'!C30+'closed in 00 summary'!C30+'Closed prior to 00 sum'!C30+'ongoing funding'!C30+'Estates Closed sum'!C30</f>
        <v>25573037.38152178</v>
      </c>
      <c r="D30" s="6">
        <f>+'open summary'!D30+'closed in 00 summary'!D30+'Closed prior to 00 sum'!D30+'ongoing funding'!D30+'Estates Closed sum'!D30</f>
        <v>6097234.547402813</v>
      </c>
      <c r="E30" s="6">
        <f>+'open summary'!E30+'closed in 00 summary'!E30+'Closed prior to 00 sum'!E30+'ongoing funding'!E30+'Estates Closed sum'!E30</f>
        <v>95533.13346395384</v>
      </c>
      <c r="F30" s="6">
        <f t="shared" si="0"/>
        <v>98504709.41950673</v>
      </c>
    </row>
    <row r="31" spans="1:6" ht="12.75">
      <c r="A31" s="39" t="s">
        <v>48</v>
      </c>
      <c r="B31" s="6">
        <f>+'open summary'!B31+'closed in 00 summary'!B31+'Closed prior to 00 sum'!B31+'ongoing funding'!B31+'Estates Closed sum'!B31</f>
        <v>56655321.576011345</v>
      </c>
      <c r="C31" s="6">
        <f>+'open summary'!C31+'closed in 00 summary'!C31+'Closed prior to 00 sum'!C31+'ongoing funding'!C31+'Estates Closed sum'!C31</f>
        <v>39022167.57035403</v>
      </c>
      <c r="D31" s="6">
        <f>+'open summary'!D31+'closed in 00 summary'!D31+'Closed prior to 00 sum'!D31+'ongoing funding'!D31+'Estates Closed sum'!D31</f>
        <v>6479798.017039092</v>
      </c>
      <c r="E31" s="6">
        <f>+'open summary'!E31+'closed in 00 summary'!E31+'Closed prior to 00 sum'!E31+'ongoing funding'!E31+'Estates Closed sum'!E31</f>
        <v>29057.63552553873</v>
      </c>
      <c r="F31" s="6">
        <f t="shared" si="0"/>
        <v>102186344.79893</v>
      </c>
    </row>
    <row r="32" spans="1:6" ht="12.75">
      <c r="A32" s="39" t="s">
        <v>49</v>
      </c>
      <c r="B32" s="6">
        <f>+'open summary'!B32+'closed in 00 summary'!B32+'Closed prior to 00 sum'!B32+'ongoing funding'!B32+'Estates Closed sum'!B32</f>
        <v>4820485.991026685</v>
      </c>
      <c r="C32" s="6">
        <f>+'open summary'!C32+'closed in 00 summary'!C32+'Closed prior to 00 sum'!C32+'ongoing funding'!C32+'Estates Closed sum'!C32</f>
        <v>5721053.9738508845</v>
      </c>
      <c r="D32" s="6">
        <f>+'open summary'!D32+'closed in 00 summary'!D32+'Closed prior to 00 sum'!D32+'ongoing funding'!D32+'Estates Closed sum'!D32</f>
        <v>1619389.7375501497</v>
      </c>
      <c r="E32" s="6">
        <f>+'open summary'!E32+'closed in 00 summary'!E32+'Closed prior to 00 sum'!E32+'ongoing funding'!E32+'Estates Closed sum'!E32</f>
        <v>0</v>
      </c>
      <c r="F32" s="6">
        <f t="shared" si="0"/>
        <v>12160929.702427719</v>
      </c>
    </row>
    <row r="33" spans="1:6" ht="12.75">
      <c r="A33" s="39" t="s">
        <v>50</v>
      </c>
      <c r="B33" s="6">
        <f>+'open summary'!B33+'closed in 00 summary'!B33+'Closed prior to 00 sum'!B33+'ongoing funding'!B33+'Estates Closed sum'!B33</f>
        <v>13320735.120184155</v>
      </c>
      <c r="C33" s="6">
        <f>+'open summary'!C33+'closed in 00 summary'!C33+'Closed prior to 00 sum'!C33+'ongoing funding'!C33+'Estates Closed sum'!C33</f>
        <v>15943959.745329013</v>
      </c>
      <c r="D33" s="6">
        <f>+'open summary'!D33+'closed in 00 summary'!D33+'Closed prior to 00 sum'!D33+'ongoing funding'!D33+'Estates Closed sum'!D33</f>
        <v>389120.8749554399</v>
      </c>
      <c r="E33" s="6">
        <f>+'open summary'!E33+'closed in 00 summary'!E33+'Closed prior to 00 sum'!E33+'ongoing funding'!E33+'Estates Closed sum'!E33</f>
        <v>0</v>
      </c>
      <c r="F33" s="6">
        <f t="shared" si="0"/>
        <v>29653815.740468606</v>
      </c>
    </row>
    <row r="34" spans="1:6" ht="12.75">
      <c r="A34" s="39" t="s">
        <v>51</v>
      </c>
      <c r="B34" s="6">
        <f>+'open summary'!B34+'closed in 00 summary'!B34+'Closed prior to 00 sum'!B34+'ongoing funding'!B34+'Estates Closed sum'!B34</f>
        <v>12790946.76053717</v>
      </c>
      <c r="C34" s="6">
        <f>+'open summary'!C34+'closed in 00 summary'!C34+'Closed prior to 00 sum'!C34+'ongoing funding'!C34+'Estates Closed sum'!C34</f>
        <v>8189532.1946276175</v>
      </c>
      <c r="D34" s="6">
        <f>+'open summary'!D34+'closed in 00 summary'!D34+'Closed prior to 00 sum'!D34+'ongoing funding'!D34+'Estates Closed sum'!D34</f>
        <v>1491873.4575199296</v>
      </c>
      <c r="E34" s="6">
        <f>+'open summary'!E34+'closed in 00 summary'!E34+'Closed prior to 00 sum'!E34+'ongoing funding'!E34+'Estates Closed sum'!E34</f>
        <v>0</v>
      </c>
      <c r="F34" s="6">
        <f t="shared" si="0"/>
        <v>22472352.412684716</v>
      </c>
    </row>
    <row r="35" spans="1:6" ht="12.75">
      <c r="A35" s="39" t="s">
        <v>52</v>
      </c>
      <c r="B35" s="6">
        <f>+'open summary'!B35+'closed in 00 summary'!B35+'Closed prior to 00 sum'!B35+'ongoing funding'!B35+'Estates Closed sum'!B35</f>
        <v>729164.8769412448</v>
      </c>
      <c r="C35" s="6">
        <f>+'open summary'!C35+'closed in 00 summary'!C35+'Closed prior to 00 sum'!C35+'ongoing funding'!C35+'Estates Closed sum'!C35</f>
        <v>240275.5550597668</v>
      </c>
      <c r="D35" s="6">
        <f>+'open summary'!D35+'closed in 00 summary'!D35+'Closed prior to 00 sum'!D35+'ongoing funding'!D35+'Estates Closed sum'!D35</f>
        <v>307930.8930454819</v>
      </c>
      <c r="E35" s="6">
        <f>+'open summary'!E35+'closed in 00 summary'!E35+'Closed prior to 00 sum'!E35+'ongoing funding'!E35+'Estates Closed sum'!E35</f>
        <v>750445.4213843216</v>
      </c>
      <c r="F35" s="6">
        <f t="shared" si="0"/>
        <v>2027816.7464308152</v>
      </c>
    </row>
    <row r="36" spans="1:6" ht="12.75">
      <c r="A36" s="39" t="s">
        <v>53</v>
      </c>
      <c r="B36" s="6">
        <f>+'open summary'!B36+'closed in 00 summary'!B36+'Closed prior to 00 sum'!B36+'ongoing funding'!B36+'Estates Closed sum'!B36</f>
        <v>38859717.50851475</v>
      </c>
      <c r="C36" s="6">
        <f>+'open summary'!C36+'closed in 00 summary'!C36+'Closed prior to 00 sum'!C36+'ongoing funding'!C36+'Estates Closed sum'!C36</f>
        <v>46988113.91203978</v>
      </c>
      <c r="D36" s="6">
        <f>+'open summary'!D36+'closed in 00 summary'!D36+'Closed prior to 00 sum'!D36+'ongoing funding'!D36+'Estates Closed sum'!D36</f>
        <v>1418412.8284491922</v>
      </c>
      <c r="E36" s="6">
        <f>+'open summary'!E36+'closed in 00 summary'!E36+'Closed prior to 00 sum'!E36+'ongoing funding'!E36+'Estates Closed sum'!E36</f>
        <v>5302617.491239454</v>
      </c>
      <c r="F36" s="6">
        <f t="shared" si="0"/>
        <v>92568861.74024317</v>
      </c>
    </row>
    <row r="37" spans="1:6" ht="12.75">
      <c r="A37" s="39" t="s">
        <v>54</v>
      </c>
      <c r="B37" s="6">
        <f>+'open summary'!B37+'closed in 00 summary'!B37+'Closed prior to 00 sum'!B37+'ongoing funding'!B37+'Estates Closed sum'!B37</f>
        <v>5598761.502413064</v>
      </c>
      <c r="C37" s="6">
        <f>+'open summary'!C37+'closed in 00 summary'!C37+'Closed prior to 00 sum'!C37+'ongoing funding'!C37+'Estates Closed sum'!C37</f>
        <v>9033908.950412396</v>
      </c>
      <c r="D37" s="6">
        <f>+'open summary'!D37+'closed in 00 summary'!D37+'Closed prior to 00 sum'!D37+'ongoing funding'!D37+'Estates Closed sum'!D37</f>
        <v>786269.9129917676</v>
      </c>
      <c r="E37" s="6">
        <f>+'open summary'!E37+'closed in 00 summary'!E37+'Closed prior to 00 sum'!E37+'ongoing funding'!E37+'Estates Closed sum'!E37</f>
        <v>0</v>
      </c>
      <c r="F37" s="6">
        <f t="shared" si="0"/>
        <v>15418940.365817228</v>
      </c>
    </row>
    <row r="38" spans="1:6" ht="12.75">
      <c r="A38" s="39" t="s">
        <v>55</v>
      </c>
      <c r="B38" s="6">
        <f>+'open summary'!B38+'closed in 00 summary'!B38+'Closed prior to 00 sum'!B38+'ongoing funding'!B38+'Estates Closed sum'!B38</f>
        <v>-8783.503230114467</v>
      </c>
      <c r="C38" s="6">
        <f>+'open summary'!C38+'closed in 00 summary'!C38+'Closed prior to 00 sum'!C38+'ongoing funding'!C38+'Estates Closed sum'!C38</f>
        <v>-244357.99988269722</v>
      </c>
      <c r="D38" s="6">
        <f>+'open summary'!D38+'closed in 00 summary'!D38+'Closed prior to 00 sum'!D38+'ongoing funding'!D38+'Estates Closed sum'!D38</f>
        <v>441609.4943381508</v>
      </c>
      <c r="E38" s="6">
        <f>+'open summary'!E38+'closed in 00 summary'!E38+'Closed prior to 00 sum'!E38+'ongoing funding'!E38+'Estates Closed sum'!E38</f>
        <v>-7118.629529986885</v>
      </c>
      <c r="F38" s="6">
        <f aca="true" t="shared" si="1" ref="F38:F58">SUM(B38:E38)</f>
        <v>181349.3616953522</v>
      </c>
    </row>
    <row r="39" spans="1:6" ht="12.75">
      <c r="A39" s="39" t="s">
        <v>56</v>
      </c>
      <c r="B39" s="6">
        <f>+'open summary'!B39+'closed in 00 summary'!B39+'Closed prior to 00 sum'!B39+'ongoing funding'!B39+'Estates Closed sum'!B39</f>
        <v>47364369.670792975</v>
      </c>
      <c r="C39" s="6">
        <f>+'open summary'!C39+'closed in 00 summary'!C39+'Closed prior to 00 sum'!C39+'ongoing funding'!C39+'Estates Closed sum'!C39</f>
        <v>75665010.77798222</v>
      </c>
      <c r="D39" s="6">
        <f>+'open summary'!D39+'closed in 00 summary'!D39+'Closed prior to 00 sum'!D39+'ongoing funding'!D39+'Estates Closed sum'!D39</f>
        <v>1514636.8065234253</v>
      </c>
      <c r="E39" s="6">
        <f>+'open summary'!E39+'closed in 00 summary'!E39+'Closed prior to 00 sum'!E39+'ongoing funding'!E39+'Estates Closed sum'!E39</f>
        <v>333308.1427891417</v>
      </c>
      <c r="F39" s="6">
        <f t="shared" si="1"/>
        <v>124877325.39808777</v>
      </c>
    </row>
    <row r="40" spans="1:6" ht="12.75">
      <c r="A40" s="39" t="s">
        <v>57</v>
      </c>
      <c r="B40" s="6">
        <f>+'open summary'!B40+'closed in 00 summary'!B40+'Closed prior to 00 sum'!B40+'ongoing funding'!B40+'Estates Closed sum'!B40</f>
        <v>4621237.907697805</v>
      </c>
      <c r="C40" s="6">
        <f>+'open summary'!C40+'closed in 00 summary'!C40+'Closed prior to 00 sum'!C40+'ongoing funding'!C40+'Estates Closed sum'!C40</f>
        <v>7284823.807221723</v>
      </c>
      <c r="D40" s="6">
        <f>+'open summary'!D40+'closed in 00 summary'!D40+'Closed prior to 00 sum'!D40+'ongoing funding'!D40+'Estates Closed sum'!D40</f>
        <v>2609892.3964466797</v>
      </c>
      <c r="E40" s="6">
        <f>+'open summary'!E40+'closed in 00 summary'!E40+'Closed prior to 00 sum'!E40+'ongoing funding'!E40+'Estates Closed sum'!E40</f>
        <v>29425.539614555804</v>
      </c>
      <c r="F40" s="6">
        <f t="shared" si="1"/>
        <v>14545379.650980765</v>
      </c>
    </row>
    <row r="41" spans="1:6" ht="12.75">
      <c r="A41" s="39" t="s">
        <v>58</v>
      </c>
      <c r="B41" s="6">
        <f>+'open summary'!B41+'closed in 00 summary'!B41+'Closed prior to 00 sum'!B41+'ongoing funding'!B41+'Estates Closed sum'!B41</f>
        <v>41649054.1170305</v>
      </c>
      <c r="C41" s="6">
        <f>+'open summary'!C41+'closed in 00 summary'!C41+'Closed prior to 00 sum'!C41+'ongoing funding'!C41+'Estates Closed sum'!C41</f>
        <v>56686234.52922187</v>
      </c>
      <c r="D41" s="6">
        <f>+'open summary'!D41+'closed in 00 summary'!D41+'Closed prior to 00 sum'!D41+'ongoing funding'!D41+'Estates Closed sum'!D41</f>
        <v>6365843.999559386</v>
      </c>
      <c r="E41" s="6">
        <f>+'open summary'!E41+'closed in 00 summary'!E41+'Closed prior to 00 sum'!E41+'ongoing funding'!E41+'Estates Closed sum'!E41</f>
        <v>2498271.6200743504</v>
      </c>
      <c r="F41" s="6">
        <f t="shared" si="1"/>
        <v>107199404.2658861</v>
      </c>
    </row>
    <row r="42" spans="1:6" ht="12.75">
      <c r="A42" s="39" t="s">
        <v>59</v>
      </c>
      <c r="B42" s="6">
        <f>+'open summary'!B42+'closed in 00 summary'!B42+'Closed prior to 00 sum'!B42+'ongoing funding'!B42+'Estates Closed sum'!B42</f>
        <v>26554831.20589488</v>
      </c>
      <c r="C42" s="6">
        <f>+'open summary'!C42+'closed in 00 summary'!C42+'Closed prior to 00 sum'!C42+'ongoing funding'!C42+'Estates Closed sum'!C42</f>
        <v>30043302.973774433</v>
      </c>
      <c r="D42" s="6">
        <f>+'open summary'!D42+'closed in 00 summary'!D42+'Closed prior to 00 sum'!D42+'ongoing funding'!D42+'Estates Closed sum'!D42</f>
        <v>6570891.672641136</v>
      </c>
      <c r="E42" s="6">
        <f>+'open summary'!E42+'closed in 00 summary'!E42+'Closed prior to 00 sum'!E42+'ongoing funding'!E42+'Estates Closed sum'!E42</f>
        <v>0</v>
      </c>
      <c r="F42" s="6">
        <f t="shared" si="1"/>
        <v>63169025.85231045</v>
      </c>
    </row>
    <row r="43" spans="1:6" ht="12.75">
      <c r="A43" s="39" t="s">
        <v>60</v>
      </c>
      <c r="B43" s="6">
        <f>+'open summary'!B43+'closed in 00 summary'!B43+'Closed prior to 00 sum'!B43+'ongoing funding'!B43+'Estates Closed sum'!B43</f>
        <v>17844908.25560467</v>
      </c>
      <c r="C43" s="6">
        <f>+'open summary'!C43+'closed in 00 summary'!C43+'Closed prior to 00 sum'!C43+'ongoing funding'!C43+'Estates Closed sum'!C43</f>
        <v>18651084.48889563</v>
      </c>
      <c r="D43" s="6">
        <f>+'open summary'!D43+'closed in 00 summary'!D43+'Closed prior to 00 sum'!D43+'ongoing funding'!D43+'Estates Closed sum'!D43</f>
        <v>2044508.2325101877</v>
      </c>
      <c r="E43" s="6">
        <f>+'open summary'!E43+'closed in 00 summary'!E43+'Closed prior to 00 sum'!E43+'ongoing funding'!E43+'Estates Closed sum'!E43</f>
        <v>0</v>
      </c>
      <c r="F43" s="6">
        <f t="shared" si="1"/>
        <v>38540500.97701048</v>
      </c>
    </row>
    <row r="44" spans="1:6" ht="12.75">
      <c r="A44" s="39" t="s">
        <v>61</v>
      </c>
      <c r="B44" s="6">
        <f>+'open summary'!B44+'closed in 00 summary'!B44+'Closed prior to 00 sum'!B44+'ongoing funding'!B44+'Estates Closed sum'!B44</f>
        <v>72010193.87941606</v>
      </c>
      <c r="C44" s="6">
        <f>+'open summary'!C44+'closed in 00 summary'!C44+'Closed prior to 00 sum'!C44+'ongoing funding'!C44+'Estates Closed sum'!C44</f>
        <v>379384426.6431866</v>
      </c>
      <c r="D44" s="6">
        <f>+'open summary'!D44+'closed in 00 summary'!D44+'Closed prior to 00 sum'!D44+'ongoing funding'!D44+'Estates Closed sum'!D44</f>
        <v>1327470.523919963</v>
      </c>
      <c r="E44" s="6">
        <f>+'open summary'!E44+'closed in 00 summary'!E44+'Closed prior to 00 sum'!E44+'ongoing funding'!E44+'Estates Closed sum'!E44</f>
        <v>1862062.007190672</v>
      </c>
      <c r="F44" s="6">
        <f t="shared" si="1"/>
        <v>454584153.05371326</v>
      </c>
    </row>
    <row r="45" spans="1:6" ht="12.75">
      <c r="A45" s="39" t="s">
        <v>62</v>
      </c>
      <c r="B45" s="6">
        <f>+'open summary'!B45+'closed in 00 summary'!B45+'Closed prior to 00 sum'!B45+'ongoing funding'!B45+'Estates Closed sum'!B45</f>
        <v>476773.50206984987</v>
      </c>
      <c r="C45" s="6">
        <f>+'open summary'!C45+'closed in 00 summary'!C45+'Closed prior to 00 sum'!C45+'ongoing funding'!C45+'Estates Closed sum'!C45</f>
        <v>540681.2746694208</v>
      </c>
      <c r="D45" s="6">
        <f>+'open summary'!D45+'closed in 00 summary'!D45+'Closed prior to 00 sum'!D45+'ongoing funding'!D45+'Estates Closed sum'!D45</f>
        <v>19495.590966442764</v>
      </c>
      <c r="E45" s="6">
        <f>+'open summary'!E45+'closed in 00 summary'!E45+'Closed prior to 00 sum'!E45+'ongoing funding'!E45+'Estates Closed sum'!E45</f>
        <v>0</v>
      </c>
      <c r="F45" s="6">
        <f t="shared" si="1"/>
        <v>1036950.3677057134</v>
      </c>
    </row>
    <row r="46" spans="1:6" ht="12.75">
      <c r="A46" s="39" t="s">
        <v>63</v>
      </c>
      <c r="B46" s="6">
        <f>+'open summary'!B46+'closed in 00 summary'!B46+'Closed prior to 00 sum'!B46+'ongoing funding'!B46+'Estates Closed sum'!B46</f>
        <v>3490355.603109423</v>
      </c>
      <c r="C46" s="6">
        <f>+'open summary'!C46+'closed in 00 summary'!C46+'Closed prior to 00 sum'!C46+'ongoing funding'!C46+'Estates Closed sum'!C46</f>
        <v>19211791.611261126</v>
      </c>
      <c r="D46" s="6">
        <f>+'open summary'!D46+'closed in 00 summary'!D46+'Closed prior to 00 sum'!D46+'ongoing funding'!D46+'Estates Closed sum'!D46</f>
        <v>20509.059690919457</v>
      </c>
      <c r="E46" s="6">
        <f>+'open summary'!E46+'closed in 00 summary'!E46+'Closed prior to 00 sum'!E46+'ongoing funding'!E46+'Estates Closed sum'!E46</f>
        <v>0</v>
      </c>
      <c r="F46" s="6">
        <f t="shared" si="1"/>
        <v>22722656.274061467</v>
      </c>
    </row>
    <row r="47" spans="1:6" ht="12.75">
      <c r="A47" s="39" t="s">
        <v>64</v>
      </c>
      <c r="B47" s="6">
        <f>+'open summary'!B47+'closed in 00 summary'!B47+'Closed prior to 00 sum'!B47+'ongoing funding'!B47+'Estates Closed sum'!B47</f>
        <v>23153539.86485568</v>
      </c>
      <c r="C47" s="6">
        <f>+'open summary'!C47+'closed in 00 summary'!C47+'Closed prior to 00 sum'!C47+'ongoing funding'!C47+'Estates Closed sum'!C47</f>
        <v>29830013.900016647</v>
      </c>
      <c r="D47" s="6">
        <f>+'open summary'!D47+'closed in 00 summary'!D47+'Closed prior to 00 sum'!D47+'ongoing funding'!D47+'Estates Closed sum'!D47</f>
        <v>1417323.3458533678</v>
      </c>
      <c r="E47" s="6">
        <f>+'open summary'!E47+'closed in 00 summary'!E47+'Closed prior to 00 sum'!E47+'ongoing funding'!E47+'Estates Closed sum'!E47</f>
        <v>0</v>
      </c>
      <c r="F47" s="6">
        <f t="shared" si="1"/>
        <v>54400877.11072569</v>
      </c>
    </row>
    <row r="48" spans="1:6" ht="12.75">
      <c r="A48" s="39" t="s">
        <v>65</v>
      </c>
      <c r="B48" s="6">
        <f>+'open summary'!B48+'closed in 00 summary'!B48+'Closed prior to 00 sum'!B48+'ongoing funding'!B48+'Estates Closed sum'!B48</f>
        <v>7595421.35562667</v>
      </c>
      <c r="C48" s="6">
        <f>+'open summary'!C48+'closed in 00 summary'!C48+'Closed prior to 00 sum'!C48+'ongoing funding'!C48+'Estates Closed sum'!C48</f>
        <v>5209245.539936901</v>
      </c>
      <c r="D48" s="6">
        <f>+'open summary'!D48+'closed in 00 summary'!D48+'Closed prior to 00 sum'!D48+'ongoing funding'!D48+'Estates Closed sum'!D48</f>
        <v>2892608.2920178236</v>
      </c>
      <c r="E48" s="6">
        <f>+'open summary'!E48+'closed in 00 summary'!E48+'Closed prior to 00 sum'!E48+'ongoing funding'!E48+'Estates Closed sum'!E48</f>
        <v>0</v>
      </c>
      <c r="F48" s="6">
        <f t="shared" si="1"/>
        <v>15697275.187581394</v>
      </c>
    </row>
    <row r="49" spans="1:6" ht="12.75">
      <c r="A49" s="39" t="s">
        <v>66</v>
      </c>
      <c r="B49" s="6">
        <f>+'open summary'!B49+'closed in 00 summary'!B49+'Closed prior to 00 sum'!B49+'ongoing funding'!B49+'Estates Closed sum'!B49</f>
        <v>39835920.09300507</v>
      </c>
      <c r="C49" s="6">
        <f>+'open summary'!C49+'closed in 00 summary'!C49+'Closed prior to 00 sum'!C49+'ongoing funding'!C49+'Estates Closed sum'!C49</f>
        <v>35816135.525522605</v>
      </c>
      <c r="D49" s="6">
        <f>+'open summary'!D49+'closed in 00 summary'!D49+'Closed prior to 00 sum'!D49+'ongoing funding'!D49+'Estates Closed sum'!D49</f>
        <v>3304378.11619027</v>
      </c>
      <c r="E49" s="6">
        <f>+'open summary'!E49+'closed in 00 summary'!E49+'Closed prior to 00 sum'!E49+'ongoing funding'!E49+'Estates Closed sum'!E49</f>
        <v>0</v>
      </c>
      <c r="F49" s="6">
        <f t="shared" si="1"/>
        <v>78956433.73471795</v>
      </c>
    </row>
    <row r="50" spans="1:6" ht="12.75">
      <c r="A50" s="39" t="s">
        <v>67</v>
      </c>
      <c r="B50" s="6">
        <f>+'open summary'!B50+'closed in 00 summary'!B50+'Closed prior to 00 sum'!B50+'ongoing funding'!B50+'Estates Closed sum'!B50</f>
        <v>123071594.47632727</v>
      </c>
      <c r="C50" s="6">
        <f>+'open summary'!C50+'closed in 00 summary'!C50+'Closed prior to 00 sum'!C50+'ongoing funding'!C50+'Estates Closed sum'!C50</f>
        <v>179750080.7059526</v>
      </c>
      <c r="D50" s="6">
        <f>+'open summary'!D50+'closed in 00 summary'!D50+'Closed prior to 00 sum'!D50+'ongoing funding'!D50+'Estates Closed sum'!D50</f>
        <v>22269264.807987936</v>
      </c>
      <c r="E50" s="6">
        <f>+'open summary'!E50+'closed in 00 summary'!E50+'Closed prior to 00 sum'!E50+'ongoing funding'!E50+'Estates Closed sum'!E50</f>
        <v>15302229.325312708</v>
      </c>
      <c r="F50" s="6">
        <f t="shared" si="1"/>
        <v>340393169.31558055</v>
      </c>
    </row>
    <row r="51" spans="1:6" ht="12.75">
      <c r="A51" s="39" t="s">
        <v>68</v>
      </c>
      <c r="B51" s="6">
        <f>+'open summary'!B51+'closed in 00 summary'!B51+'Closed prior to 00 sum'!B51+'ongoing funding'!B51+'Estates Closed sum'!B51</f>
        <v>9728229.265912311</v>
      </c>
      <c r="C51" s="6">
        <f>+'open summary'!C51+'closed in 00 summary'!C51+'Closed prior to 00 sum'!C51+'ongoing funding'!C51+'Estates Closed sum'!C51</f>
        <v>7182856.489022164</v>
      </c>
      <c r="D51" s="6">
        <f>+'open summary'!D51+'closed in 00 summary'!D51+'Closed prior to 00 sum'!D51+'ongoing funding'!D51+'Estates Closed sum'!D51</f>
        <v>259529.04483611276</v>
      </c>
      <c r="E51" s="6">
        <f>+'open summary'!E51+'closed in 00 summary'!E51+'Closed prior to 00 sum'!E51+'ongoing funding'!E51+'Estates Closed sum'!E51</f>
        <v>249032.03942301753</v>
      </c>
      <c r="F51" s="6">
        <f t="shared" si="1"/>
        <v>17419646.839193605</v>
      </c>
    </row>
    <row r="52" spans="1:6" ht="12.75">
      <c r="A52" s="39" t="s">
        <v>69</v>
      </c>
      <c r="B52" s="6">
        <f>+'open summary'!B52+'closed in 00 summary'!B52+'Closed prior to 00 sum'!B52+'ongoing funding'!B52+'Estates Closed sum'!B52</f>
        <v>110898.63756774469</v>
      </c>
      <c r="C52" s="6">
        <f>+'open summary'!C52+'closed in 00 summary'!C52+'Closed prior to 00 sum'!C52+'ongoing funding'!C52+'Estates Closed sum'!C52</f>
        <v>259349.17585782427</v>
      </c>
      <c r="D52" s="6">
        <f>+'open summary'!D52+'closed in 00 summary'!D52+'Closed prior to 00 sum'!D52+'ongoing funding'!D52+'Estates Closed sum'!D52</f>
        <v>91708.24290788177</v>
      </c>
      <c r="E52" s="6">
        <f>+'open summary'!E52+'closed in 00 summary'!E52+'Closed prior to 00 sum'!E52+'ongoing funding'!E52+'Estates Closed sum'!E52</f>
        <v>-3923.8106835996878</v>
      </c>
      <c r="F52" s="6">
        <f t="shared" si="1"/>
        <v>458032.24564985104</v>
      </c>
    </row>
    <row r="53" spans="1:6" ht="12.75">
      <c r="A53" s="39" t="s">
        <v>70</v>
      </c>
      <c r="B53" s="6">
        <f>+'open summary'!B53+'closed in 00 summary'!B53+'Closed prior to 00 sum'!B53+'ongoing funding'!B53+'Estates Closed sum'!B53</f>
        <v>16612610.163664354</v>
      </c>
      <c r="C53" s="6">
        <f>+'open summary'!C53+'closed in 00 summary'!C53+'Closed prior to 00 sum'!C53+'ongoing funding'!C53+'Estates Closed sum'!C53</f>
        <v>31065247.338559866</v>
      </c>
      <c r="D53" s="6">
        <f>+'open summary'!D53+'closed in 00 summary'!D53+'Closed prior to 00 sum'!D53+'ongoing funding'!D53+'Estates Closed sum'!D53</f>
        <v>1512790.587081802</v>
      </c>
      <c r="E53" s="6">
        <f>+'open summary'!E53+'closed in 00 summary'!E53+'Closed prior to 00 sum'!E53+'ongoing funding'!E53+'Estates Closed sum'!E53</f>
        <v>0</v>
      </c>
      <c r="F53" s="6">
        <f t="shared" si="1"/>
        <v>49190648.08930603</v>
      </c>
    </row>
    <row r="54" spans="1:6" ht="12.75">
      <c r="A54" s="39" t="s">
        <v>71</v>
      </c>
      <c r="B54" s="6">
        <f>+'open summary'!B54+'closed in 00 summary'!B54+'Closed prior to 00 sum'!B54+'ongoing funding'!B54+'Estates Closed sum'!B54</f>
        <v>39610282.50554034</v>
      </c>
      <c r="C54" s="6">
        <f>+'open summary'!C54+'closed in 00 summary'!C54+'Closed prior to 00 sum'!C54+'ongoing funding'!C54+'Estates Closed sum'!C54</f>
        <v>60233879.43216241</v>
      </c>
      <c r="D54" s="6">
        <f>+'open summary'!D54+'closed in 00 summary'!D54+'Closed prior to 00 sum'!D54+'ongoing funding'!D54+'Estates Closed sum'!D54</f>
        <v>11502988.700891137</v>
      </c>
      <c r="E54" s="6">
        <f>+'open summary'!E54+'closed in 00 summary'!E54+'Closed prior to 00 sum'!E54+'ongoing funding'!E54+'Estates Closed sum'!E54</f>
        <v>2223323.515105614</v>
      </c>
      <c r="F54" s="6">
        <f t="shared" si="1"/>
        <v>113570474.1536995</v>
      </c>
    </row>
    <row r="55" spans="1:6" ht="12.75">
      <c r="A55" s="39" t="s">
        <v>72</v>
      </c>
      <c r="B55" s="6">
        <f>+'open summary'!B55+'closed in 00 summary'!B55+'Closed prior to 00 sum'!B55+'ongoing funding'!B55+'Estates Closed sum'!B55</f>
        <v>3669029.0831037117</v>
      </c>
      <c r="C55" s="6">
        <f>+'open summary'!C55+'closed in 00 summary'!C55+'Closed prior to 00 sum'!C55+'ongoing funding'!C55+'Estates Closed sum'!C55</f>
        <v>6365381.02012444</v>
      </c>
      <c r="D55" s="6">
        <f>+'open summary'!D55+'closed in 00 summary'!D55+'Closed prior to 00 sum'!D55+'ongoing funding'!D55+'Estates Closed sum'!D55</f>
        <v>934973.3782216462</v>
      </c>
      <c r="E55" s="6">
        <f>+'open summary'!E55+'closed in 00 summary'!E55+'Closed prior to 00 sum'!E55+'ongoing funding'!E55+'Estates Closed sum'!E55</f>
        <v>0</v>
      </c>
      <c r="F55" s="6">
        <f t="shared" si="1"/>
        <v>10969383.481449798</v>
      </c>
    </row>
    <row r="56" spans="1:6" ht="12.75">
      <c r="A56" s="39" t="s">
        <v>73</v>
      </c>
      <c r="B56" s="6">
        <f>+'open summary'!B56+'closed in 00 summary'!B56+'Closed prior to 00 sum'!B56+'ongoing funding'!B56+'Estates Closed sum'!B56</f>
        <v>29940523.805738606</v>
      </c>
      <c r="C56" s="6">
        <f>+'open summary'!C56+'closed in 00 summary'!C56+'Closed prior to 00 sum'!C56+'ongoing funding'!C56+'Estates Closed sum'!C56</f>
        <v>46542696.205181964</v>
      </c>
      <c r="D56" s="6">
        <f>+'open summary'!D56+'closed in 00 summary'!D56+'Closed prior to 00 sum'!D56+'ongoing funding'!D56+'Estates Closed sum'!D56</f>
        <v>427507.00209180743</v>
      </c>
      <c r="E56" s="6">
        <f>+'open summary'!E56+'closed in 00 summary'!E56+'Closed prior to 00 sum'!E56+'ongoing funding'!E56+'Estates Closed sum'!E56</f>
        <v>81233.22537159767</v>
      </c>
      <c r="F56" s="6">
        <f t="shared" si="1"/>
        <v>76991960.23838398</v>
      </c>
    </row>
    <row r="57" spans="1:6" ht="12.75">
      <c r="A57" s="39" t="s">
        <v>74</v>
      </c>
      <c r="B57" s="6">
        <f>+'open summary'!B57+'closed in 00 summary'!B57+'Closed prior to 00 sum'!B57+'ongoing funding'!B57+'Estates Closed sum'!B57</f>
        <v>4024437.993342269</v>
      </c>
      <c r="C57" s="6">
        <f>+'open summary'!C57+'closed in 00 summary'!C57+'Closed prior to 00 sum'!C57+'ongoing funding'!C57+'Estates Closed sum'!C57</f>
        <v>5755856.393444411</v>
      </c>
      <c r="D57" s="6">
        <f>+'open summary'!D57+'closed in 00 summary'!D57+'Closed prior to 00 sum'!D57+'ongoing funding'!D57+'Estates Closed sum'!D57</f>
        <v>706345.6306613542</v>
      </c>
      <c r="E57" s="6">
        <f>+'open summary'!E57+'closed in 00 summary'!E57+'Closed prior to 00 sum'!E57+'ongoing funding'!E57+'Estates Closed sum'!E57</f>
        <v>0</v>
      </c>
      <c r="F57" s="6">
        <f t="shared" si="1"/>
        <v>10486640.017448034</v>
      </c>
    </row>
    <row r="58" spans="1:6" ht="12.75">
      <c r="A58" s="39" t="s">
        <v>75</v>
      </c>
      <c r="B58" s="6">
        <f>+'open summary'!B58+'closed in 00 summary'!B58+'Closed prior to 00 sum'!B58+'ongoing funding'!B58+'Estates Closed sum'!B58</f>
        <v>0</v>
      </c>
      <c r="C58" s="6">
        <f>+'open summary'!C58+'closed in 00 summary'!C58+'Closed prior to 00 sum'!C58+'ongoing funding'!C58+'Estates Closed sum'!C58</f>
        <v>0</v>
      </c>
      <c r="D58" s="6">
        <f>+'open summary'!D58+'closed in 00 summary'!D58+'Closed prior to 00 sum'!D58+'ongoing funding'!D58+'Estates Closed sum'!D58</f>
        <v>8865.853606599318</v>
      </c>
      <c r="E58" s="6">
        <f>+'open summary'!E58+'closed in 00 summary'!E58+'Closed prior to 00 sum'!E58+'ongoing funding'!E58+'Estates Closed sum'!E58</f>
        <v>0</v>
      </c>
      <c r="F58" s="6">
        <f t="shared" si="1"/>
        <v>8865.853606599318</v>
      </c>
    </row>
    <row r="59" spans="1:6" ht="12.75">
      <c r="A59" s="39"/>
      <c r="B59" s="6"/>
      <c r="C59" s="6"/>
      <c r="D59" s="6"/>
      <c r="E59" s="6"/>
      <c r="F59" s="6"/>
    </row>
    <row r="60" spans="1:6" ht="12.75">
      <c r="A60" s="39" t="s">
        <v>6</v>
      </c>
      <c r="B60" s="6">
        <f>SUM(B6:B58)</f>
        <v>1543781552.6869338</v>
      </c>
      <c r="C60" s="6">
        <f>SUM(C6:C58)</f>
        <v>2487498816.0850835</v>
      </c>
      <c r="D60" s="6">
        <f>SUM(D6:D58)</f>
        <v>188587578.69828263</v>
      </c>
      <c r="E60" s="6">
        <f>SUM(E6:E58)</f>
        <v>64378565.57713686</v>
      </c>
      <c r="F60" s="6">
        <f>SUM(F6:F58)</f>
        <v>4284246513.0474377</v>
      </c>
    </row>
    <row r="62" spans="1:6" ht="12.75">
      <c r="A62" s="134" t="s">
        <v>247</v>
      </c>
      <c r="B62" s="134"/>
      <c r="C62" s="134"/>
      <c r="D62" s="134"/>
      <c r="E62" s="134"/>
      <c r="F62" s="134"/>
    </row>
    <row r="63" spans="1:6" ht="12.75">
      <c r="A63" s="7" t="s">
        <v>147</v>
      </c>
      <c r="B63" s="134" t="s">
        <v>148</v>
      </c>
      <c r="C63" s="134"/>
      <c r="D63" s="134"/>
      <c r="E63" s="134"/>
      <c r="F63" s="134"/>
    </row>
    <row r="64" spans="1:6" ht="12.75">
      <c r="A64" s="7" t="s">
        <v>275</v>
      </c>
      <c r="B64" s="134" t="s">
        <v>148</v>
      </c>
      <c r="C64" s="134"/>
      <c r="D64" s="134"/>
      <c r="E64" s="134"/>
      <c r="F64" s="134"/>
    </row>
    <row r="65" ht="12.75">
      <c r="B65" s="24"/>
    </row>
    <row r="66" spans="1:6" ht="12.75">
      <c r="A66" s="7" t="s">
        <v>6</v>
      </c>
      <c r="B66" s="7">
        <f>SUM(B60:B63)</f>
        <v>1543781552.6869338</v>
      </c>
      <c r="C66" s="7">
        <f>SUM(C60:C63)</f>
        <v>2487498816.0850835</v>
      </c>
      <c r="D66" s="7">
        <f>SUM(D60:D63)</f>
        <v>188587578.69828263</v>
      </c>
      <c r="E66" s="7">
        <f>SUM(E60:E63)</f>
        <v>64378565.57713686</v>
      </c>
      <c r="F66" s="7">
        <f>SUM(F60:F63)</f>
        <v>4284246513.0474377</v>
      </c>
    </row>
    <row r="67" spans="1:6" ht="12.75">
      <c r="A67" s="7" t="s">
        <v>178</v>
      </c>
      <c r="B67" s="7">
        <f>+'open summary'!B66+'closed in 00 summary'!B65+'Closed prior to 00 sum'!B65+'ongoing funding'!B65+'Estates Closed sum'!B65</f>
        <v>1543781552.686934</v>
      </c>
      <c r="C67" s="7">
        <f>+'open summary'!C66+'closed in 00 summary'!C65+'Closed prior to 00 sum'!C65+'ongoing funding'!C65+'Estates Closed sum'!C65</f>
        <v>2487498816.0850835</v>
      </c>
      <c r="D67" s="7">
        <f>+'open summary'!D66+'closed in 00 summary'!D65+'Closed prior to 00 sum'!D65+'ongoing funding'!D65+'Estates Closed sum'!D65</f>
        <v>188587578.69828266</v>
      </c>
      <c r="E67" s="7">
        <f>+'open summary'!E66+'closed in 00 summary'!E65+'Closed prior to 00 sum'!E65+'ongoing funding'!E65+'Estates Closed sum'!E65</f>
        <v>64378565.577136874</v>
      </c>
      <c r="F67" s="7">
        <f>+'open summary'!F66+'closed in 00 summary'!F65+'Closed prior to 00 sum'!F65+'ongoing funding'!F65+'Estates Closed sum'!F65</f>
        <v>4284246513.047436</v>
      </c>
    </row>
    <row r="68" spans="1:6" ht="12.75">
      <c r="A68" s="7" t="s">
        <v>179</v>
      </c>
      <c r="B68" s="7">
        <f>+summary!H89</f>
        <v>1543781552.686934</v>
      </c>
      <c r="C68" s="7">
        <f>+summary!I89</f>
        <v>2487498816.0850835</v>
      </c>
      <c r="D68" s="7">
        <f>+summary!J89</f>
        <v>188587578.6982827</v>
      </c>
      <c r="E68" s="7">
        <f>+summary!K89</f>
        <v>64378565.577136874</v>
      </c>
      <c r="F68" s="7">
        <f>+summary!L89</f>
        <v>4284246513.0474377</v>
      </c>
    </row>
    <row r="69" spans="1:6" ht="12.75">
      <c r="A69" s="7" t="s">
        <v>276</v>
      </c>
      <c r="B69" s="7">
        <f>+B67-B68</f>
        <v>0</v>
      </c>
      <c r="C69" s="7">
        <f>+C67-C68</f>
        <v>0</v>
      </c>
      <c r="D69" s="7">
        <f>+D67-D68</f>
        <v>0</v>
      </c>
      <c r="E69" s="7">
        <f>+E67-E68</f>
        <v>0</v>
      </c>
      <c r="F69" s="7">
        <f>+F67-F68</f>
        <v>0</v>
      </c>
    </row>
    <row r="70" spans="1:6" ht="12.75">
      <c r="A70" s="7" t="s">
        <v>277</v>
      </c>
      <c r="B70" s="7">
        <f>+B66-B67</f>
        <v>0</v>
      </c>
      <c r="C70" s="7">
        <f>+C66-C67</f>
        <v>0</v>
      </c>
      <c r="D70" s="7">
        <f>+D66-D67</f>
        <v>0</v>
      </c>
      <c r="E70" s="7">
        <f>+E66-E67</f>
        <v>0</v>
      </c>
      <c r="F70" s="7">
        <f>+F66-F67</f>
        <v>0</v>
      </c>
    </row>
  </sheetData>
  <mergeCells count="3">
    <mergeCell ref="A62:F62"/>
    <mergeCell ref="B63:F63"/>
    <mergeCell ref="B64:F64"/>
  </mergeCells>
  <printOptions horizontalCentered="1" verticalCentered="1"/>
  <pageMargins left="0.5" right="0.5" top="0.75" bottom="1" header="0.5" footer="0.5"/>
  <pageSetup fitToHeight="1" fitToWidth="1" orientation="portrait" scale="78" r:id="rId1"/>
  <headerFooter alignWithMargins="0">
    <oddHeader>&amp;L&amp;"Geneva,Bold"&amp;D&amp;C&amp;"Geneva,Bold Italic"Total All Insolvencies Summary By State&amp;R&amp;"Geneva,Bold"UNAUDITED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5.xml><?xml version="1.0" encoding="utf-8"?>
<worksheet xmlns="http://schemas.openxmlformats.org/spreadsheetml/2006/main" xmlns:r="http://schemas.openxmlformats.org/officeDocument/2006/relationships">
  <dimension ref="A1:AV62"/>
  <sheetViews>
    <sheetView zoomScale="75" zoomScaleNormal="75" workbookViewId="0" topLeftCell="A1">
      <selection activeCell="A3" sqref="A3"/>
    </sheetView>
  </sheetViews>
  <sheetFormatPr defaultColWidth="9.00390625" defaultRowHeight="12.75"/>
  <cols>
    <col min="1" max="1" width="19.625" style="0" customWidth="1"/>
    <col min="2" max="2" width="12.125" style="0" bestFit="1" customWidth="1"/>
    <col min="3" max="3" width="7.00390625" style="0" bestFit="1" customWidth="1"/>
    <col min="4" max="7" width="13.375" style="0" bestFit="1" customWidth="1"/>
    <col min="8" max="8" width="15.00390625" style="0" bestFit="1" customWidth="1"/>
    <col min="9" max="9" width="12.125" style="0" bestFit="1" customWidth="1"/>
    <col min="10" max="11" width="11.625" style="0" customWidth="1"/>
    <col min="12" max="12" width="13.50390625" style="0" bestFit="1" customWidth="1"/>
    <col min="13" max="13" width="2.625" style="0" customWidth="1"/>
    <col min="14" max="14" width="12.125" style="0" bestFit="1" customWidth="1"/>
    <col min="15" max="15" width="7.00390625" style="0" bestFit="1" customWidth="1"/>
    <col min="16" max="19" width="12.125" style="0" bestFit="1" customWidth="1"/>
    <col min="20" max="20" width="13.375" style="0" bestFit="1" customWidth="1"/>
    <col min="21" max="21" width="12.125" style="0" bestFit="1" customWidth="1"/>
    <col min="22" max="22" width="13.375" style="0" bestFit="1" customWidth="1"/>
    <col min="23" max="23" width="11.625" style="0" bestFit="1" customWidth="1"/>
    <col min="24" max="24" width="15.00390625" style="0" bestFit="1" customWidth="1"/>
    <col min="25" max="25" width="2.625" style="0" customWidth="1"/>
    <col min="26" max="26" width="12.125" style="0" bestFit="1" customWidth="1"/>
    <col min="27" max="27" width="7.00390625" style="0" bestFit="1" customWidth="1"/>
    <col min="28" max="28" width="13.375" style="0" bestFit="1" customWidth="1"/>
    <col min="29" max="31" width="12.125" style="0" bestFit="1" customWidth="1"/>
    <col min="32" max="32" width="13.375" style="0" bestFit="1" customWidth="1"/>
    <col min="33" max="33" width="12.125" style="0" bestFit="1" customWidth="1"/>
    <col min="34" max="34" width="13.375" style="0" bestFit="1" customWidth="1"/>
    <col min="35" max="35" width="11.625" style="0" bestFit="1" customWidth="1"/>
    <col min="36" max="36" width="15.00390625" style="0" bestFit="1" customWidth="1"/>
    <col min="37" max="37" width="2.625" style="0" customWidth="1"/>
    <col min="38" max="38" width="11.625" style="0" bestFit="1" customWidth="1"/>
    <col min="39" max="39" width="7.00390625" style="0" bestFit="1" customWidth="1"/>
    <col min="40" max="40" width="10.50390625" style="0" bestFit="1" customWidth="1"/>
    <col min="41" max="41" width="9.375" style="0" bestFit="1" customWidth="1"/>
    <col min="42" max="43" width="11.00390625" style="0" bestFit="1" customWidth="1"/>
    <col min="44" max="44" width="12.125" style="0" bestFit="1" customWidth="1"/>
    <col min="45" max="46" width="7.00390625" style="0" bestFit="1" customWidth="1"/>
    <col min="47" max="47" width="7.00390625" style="0" customWidth="1"/>
    <col min="48" max="48" width="12.125" style="0" bestFit="1" customWidth="1"/>
  </cols>
  <sheetData>
    <row r="1" ht="12.75">
      <c r="A1" s="104" t="s">
        <v>0</v>
      </c>
    </row>
    <row r="2" spans="2:48" ht="12.75">
      <c r="B2" s="135" t="s">
        <v>323</v>
      </c>
      <c r="C2" s="135"/>
      <c r="D2" s="135"/>
      <c r="E2" s="135"/>
      <c r="F2" s="135"/>
      <c r="G2" s="135"/>
      <c r="H2" s="135"/>
      <c r="I2" s="135"/>
      <c r="J2" s="135"/>
      <c r="K2" s="135"/>
      <c r="L2" s="135"/>
      <c r="N2" s="135" t="s">
        <v>322</v>
      </c>
      <c r="O2" s="135"/>
      <c r="P2" s="135"/>
      <c r="Q2" s="135"/>
      <c r="R2" s="135"/>
      <c r="S2" s="135"/>
      <c r="T2" s="135"/>
      <c r="U2" s="135"/>
      <c r="V2" s="135"/>
      <c r="W2" s="135"/>
      <c r="X2" s="135"/>
      <c r="Z2" s="135" t="s">
        <v>321</v>
      </c>
      <c r="AA2" s="135"/>
      <c r="AB2" s="135"/>
      <c r="AC2" s="135"/>
      <c r="AD2" s="135"/>
      <c r="AE2" s="135"/>
      <c r="AF2" s="135"/>
      <c r="AG2" s="135"/>
      <c r="AH2" s="135"/>
      <c r="AI2" s="135"/>
      <c r="AJ2" s="135"/>
      <c r="AL2" s="135" t="s">
        <v>320</v>
      </c>
      <c r="AM2" s="135"/>
      <c r="AN2" s="135"/>
      <c r="AO2" s="135"/>
      <c r="AP2" s="135"/>
      <c r="AQ2" s="135"/>
      <c r="AR2" s="135"/>
      <c r="AS2" s="135"/>
      <c r="AT2" s="135"/>
      <c r="AU2" s="135"/>
      <c r="AV2" s="135"/>
    </row>
    <row r="3" ht="13.5" thickBot="1"/>
    <row r="4" spans="1:48" ht="12.75">
      <c r="A4" s="104" t="s">
        <v>0</v>
      </c>
      <c r="B4" s="102" t="s">
        <v>0</v>
      </c>
      <c r="C4" s="100"/>
      <c r="D4" s="100"/>
      <c r="E4" s="100"/>
      <c r="F4" s="100"/>
      <c r="G4" s="100"/>
      <c r="H4" s="100"/>
      <c r="I4" s="100"/>
      <c r="J4" s="100"/>
      <c r="K4" s="100"/>
      <c r="L4" s="103"/>
      <c r="M4" s="104"/>
      <c r="N4" s="105"/>
      <c r="O4" s="100"/>
      <c r="P4" s="100"/>
      <c r="Q4" s="100"/>
      <c r="R4" s="100"/>
      <c r="S4" s="100"/>
      <c r="T4" s="100"/>
      <c r="U4" s="100"/>
      <c r="V4" s="100"/>
      <c r="W4" s="100"/>
      <c r="X4" s="103"/>
      <c r="Y4" s="104"/>
      <c r="Z4" s="102" t="s">
        <v>0</v>
      </c>
      <c r="AA4" s="100"/>
      <c r="AB4" s="100"/>
      <c r="AC4" s="100"/>
      <c r="AD4" s="100"/>
      <c r="AE4" s="100"/>
      <c r="AF4" s="100"/>
      <c r="AG4" s="100"/>
      <c r="AH4" s="100"/>
      <c r="AI4" s="100"/>
      <c r="AJ4" s="103"/>
      <c r="AK4" s="87"/>
      <c r="AL4" s="102" t="s">
        <v>0</v>
      </c>
      <c r="AM4" s="100"/>
      <c r="AN4" s="100"/>
      <c r="AO4" s="101"/>
      <c r="AP4" s="100"/>
      <c r="AQ4" s="100"/>
      <c r="AR4" s="100"/>
      <c r="AS4" s="100"/>
      <c r="AT4" s="100"/>
      <c r="AU4" s="100"/>
      <c r="AV4" s="99"/>
    </row>
    <row r="5" spans="2:48" s="96" customFormat="1" ht="26.25">
      <c r="B5" s="91" t="s">
        <v>319</v>
      </c>
      <c r="C5" s="90" t="s">
        <v>318</v>
      </c>
      <c r="D5" s="97" t="s">
        <v>317</v>
      </c>
      <c r="E5" s="90" t="s">
        <v>316</v>
      </c>
      <c r="F5" s="90" t="s">
        <v>316</v>
      </c>
      <c r="G5" s="90" t="s">
        <v>316</v>
      </c>
      <c r="H5" s="97" t="s">
        <v>315</v>
      </c>
      <c r="I5" s="90" t="s">
        <v>0</v>
      </c>
      <c r="J5" s="90"/>
      <c r="K5" s="90"/>
      <c r="L5" s="93"/>
      <c r="N5" s="91" t="s">
        <v>319</v>
      </c>
      <c r="O5" s="90" t="s">
        <v>318</v>
      </c>
      <c r="P5" s="97" t="s">
        <v>317</v>
      </c>
      <c r="Q5" s="90" t="s">
        <v>316</v>
      </c>
      <c r="R5" s="90" t="s">
        <v>316</v>
      </c>
      <c r="S5" s="90" t="s">
        <v>316</v>
      </c>
      <c r="T5" s="97" t="s">
        <v>315</v>
      </c>
      <c r="U5" s="90" t="s">
        <v>0</v>
      </c>
      <c r="V5" s="90"/>
      <c r="W5" s="90"/>
      <c r="X5" s="88"/>
      <c r="Z5" s="91" t="s">
        <v>319</v>
      </c>
      <c r="AA5" s="90" t="s">
        <v>318</v>
      </c>
      <c r="AB5" s="97" t="s">
        <v>317</v>
      </c>
      <c r="AC5" s="90" t="s">
        <v>316</v>
      </c>
      <c r="AD5" s="90" t="s">
        <v>316</v>
      </c>
      <c r="AE5" s="90" t="s">
        <v>316</v>
      </c>
      <c r="AF5" s="97" t="s">
        <v>315</v>
      </c>
      <c r="AG5" s="90" t="s">
        <v>0</v>
      </c>
      <c r="AH5" s="90"/>
      <c r="AI5" s="90"/>
      <c r="AJ5" s="93"/>
      <c r="AK5" s="98"/>
      <c r="AL5" s="91" t="s">
        <v>319</v>
      </c>
      <c r="AM5" s="90" t="s">
        <v>318</v>
      </c>
      <c r="AN5" s="97" t="s">
        <v>317</v>
      </c>
      <c r="AO5" s="90" t="s">
        <v>316</v>
      </c>
      <c r="AP5" s="90" t="s">
        <v>316</v>
      </c>
      <c r="AQ5" s="90" t="s">
        <v>316</v>
      </c>
      <c r="AR5" s="97" t="s">
        <v>315</v>
      </c>
      <c r="AS5" s="90" t="s">
        <v>0</v>
      </c>
      <c r="AT5" s="90"/>
      <c r="AU5" s="89"/>
      <c r="AV5" s="88"/>
    </row>
    <row r="6" spans="1:48" ht="12.75">
      <c r="A6" s="95" t="s">
        <v>314</v>
      </c>
      <c r="B6" s="91">
        <v>1992</v>
      </c>
      <c r="C6" s="90">
        <v>1993</v>
      </c>
      <c r="D6" s="90">
        <v>1994</v>
      </c>
      <c r="E6" s="90">
        <v>1995</v>
      </c>
      <c r="F6" s="90">
        <v>1996</v>
      </c>
      <c r="G6" s="90">
        <v>1997</v>
      </c>
      <c r="H6" s="90">
        <v>1998</v>
      </c>
      <c r="I6" s="90">
        <v>1999</v>
      </c>
      <c r="J6" s="90">
        <v>2000</v>
      </c>
      <c r="K6" s="90">
        <v>2001</v>
      </c>
      <c r="L6" s="93" t="s">
        <v>6</v>
      </c>
      <c r="M6" s="94"/>
      <c r="N6" s="91">
        <v>1992</v>
      </c>
      <c r="O6" s="90">
        <v>1993</v>
      </c>
      <c r="P6" s="90">
        <v>1994</v>
      </c>
      <c r="Q6" s="90">
        <v>1995</v>
      </c>
      <c r="R6" s="90">
        <v>1996</v>
      </c>
      <c r="S6" s="90">
        <v>1997</v>
      </c>
      <c r="T6" s="90">
        <v>1998</v>
      </c>
      <c r="U6" s="90">
        <v>1999</v>
      </c>
      <c r="V6" s="90">
        <v>2000</v>
      </c>
      <c r="W6" s="90">
        <v>2001</v>
      </c>
      <c r="X6" s="88" t="s">
        <v>6</v>
      </c>
      <c r="Y6" s="94"/>
      <c r="Z6" s="91">
        <v>1992</v>
      </c>
      <c r="AA6" s="90">
        <v>1993</v>
      </c>
      <c r="AB6" s="90">
        <v>1994</v>
      </c>
      <c r="AC6" s="90">
        <v>1995</v>
      </c>
      <c r="AD6" s="90">
        <v>1996</v>
      </c>
      <c r="AE6" s="90">
        <v>1997</v>
      </c>
      <c r="AF6" s="90">
        <v>1998</v>
      </c>
      <c r="AG6" s="90">
        <v>1999</v>
      </c>
      <c r="AH6" s="90">
        <v>2000</v>
      </c>
      <c r="AI6" s="90">
        <v>2001</v>
      </c>
      <c r="AJ6" s="93" t="s">
        <v>6</v>
      </c>
      <c r="AK6" s="92"/>
      <c r="AL6" s="91">
        <v>1992</v>
      </c>
      <c r="AM6" s="90">
        <v>1993</v>
      </c>
      <c r="AN6" s="89">
        <v>1994</v>
      </c>
      <c r="AO6" s="90">
        <v>1995</v>
      </c>
      <c r="AP6" s="90">
        <v>1996</v>
      </c>
      <c r="AQ6" s="90">
        <v>1997</v>
      </c>
      <c r="AR6" s="90">
        <v>1998</v>
      </c>
      <c r="AS6" s="90">
        <v>1999</v>
      </c>
      <c r="AT6" s="90">
        <v>2000</v>
      </c>
      <c r="AU6" s="89">
        <v>2001</v>
      </c>
      <c r="AV6" s="88" t="s">
        <v>6</v>
      </c>
    </row>
    <row r="7" spans="2:48" ht="12.75">
      <c r="B7" s="86"/>
      <c r="C7" s="84"/>
      <c r="D7" s="84"/>
      <c r="E7" s="84"/>
      <c r="F7" s="84"/>
      <c r="G7" s="84"/>
      <c r="H7" s="84"/>
      <c r="I7" s="84"/>
      <c r="J7" s="84"/>
      <c r="K7" s="84"/>
      <c r="L7" s="83"/>
      <c r="N7" s="86"/>
      <c r="O7" s="84"/>
      <c r="P7" s="84"/>
      <c r="Q7" s="84"/>
      <c r="R7" s="84"/>
      <c r="S7" s="84"/>
      <c r="T7" s="84"/>
      <c r="U7" s="84"/>
      <c r="V7" s="84"/>
      <c r="W7" s="84"/>
      <c r="X7" s="83"/>
      <c r="Z7" s="86"/>
      <c r="AA7" s="84"/>
      <c r="AB7" s="84"/>
      <c r="AC7" s="84"/>
      <c r="AD7" s="84"/>
      <c r="AE7" s="84"/>
      <c r="AF7" s="84"/>
      <c r="AG7" s="84"/>
      <c r="AH7" s="84"/>
      <c r="AI7" s="84"/>
      <c r="AJ7" s="83"/>
      <c r="AK7" s="87"/>
      <c r="AL7" s="86"/>
      <c r="AM7" s="84"/>
      <c r="AN7" s="85"/>
      <c r="AO7" s="84"/>
      <c r="AP7" s="84"/>
      <c r="AQ7" s="84"/>
      <c r="AR7" s="84"/>
      <c r="AS7" s="84"/>
      <c r="AT7" s="84"/>
      <c r="AU7" s="84"/>
      <c r="AV7" s="83"/>
    </row>
    <row r="8" spans="1:48" s="2" customFormat="1" ht="12.75">
      <c r="A8" s="2" t="s">
        <v>7</v>
      </c>
      <c r="B8" s="81">
        <f aca="true" t="shared" si="0" ref="B8:B39">+N8+Z8+AL8</f>
        <v>839298</v>
      </c>
      <c r="C8" s="80">
        <f aca="true" t="shared" si="1" ref="C8:C39">+O8+AA8+AM8</f>
        <v>0</v>
      </c>
      <c r="D8" s="80">
        <f aca="true" t="shared" si="2" ref="D8:D39">+P8+AB8+AN8</f>
        <v>3019484</v>
      </c>
      <c r="E8" s="80">
        <f aca="true" t="shared" si="3" ref="E8:E39">+Q8+AC8+AO8</f>
        <v>1144446.81</v>
      </c>
      <c r="F8" s="80">
        <f aca="true" t="shared" si="4" ref="F8:F39">+R8+AD8+AP8</f>
        <v>1143863</v>
      </c>
      <c r="G8" s="80">
        <f aca="true" t="shared" si="5" ref="G8:G39">+S8+AE8+AQ8</f>
        <v>1514019</v>
      </c>
      <c r="H8" s="80">
        <f aca="true" t="shared" si="6" ref="H8:H39">+T8+AF8+AR8</f>
        <v>11513168</v>
      </c>
      <c r="I8" s="80">
        <f aca="true" t="shared" si="7" ref="I8:I39">+U8+AG8+AS8</f>
        <v>914423</v>
      </c>
      <c r="J8" s="80">
        <f aca="true" t="shared" si="8" ref="J8:J39">+V8+AH8+AT8</f>
        <v>668212</v>
      </c>
      <c r="K8" s="80">
        <f aca="true" t="shared" si="9" ref="K8:K39">+W8+AI8+AU8</f>
        <v>9863114.184596337</v>
      </c>
      <c r="L8" s="79">
        <f aca="true" t="shared" si="10" ref="L8:L39">SUM(B8:K8)</f>
        <v>30620027.99459634</v>
      </c>
      <c r="M8" s="82"/>
      <c r="N8" s="81">
        <v>255438.52173913046</v>
      </c>
      <c r="O8" s="80">
        <v>0</v>
      </c>
      <c r="P8" s="80">
        <v>915484.043478261</v>
      </c>
      <c r="Q8" s="80">
        <v>985242.9839130435</v>
      </c>
      <c r="R8" s="80">
        <v>804821.6521739131</v>
      </c>
      <c r="S8" s="80">
        <v>549635.4782608696</v>
      </c>
      <c r="T8" s="80">
        <v>3419352.5652173916</v>
      </c>
      <c r="U8" s="80">
        <v>388721.347826087</v>
      </c>
      <c r="V8" s="80">
        <v>268460.347826087</v>
      </c>
      <c r="W8" s="80">
        <v>4002184.097639815</v>
      </c>
      <c r="X8" s="79">
        <f aca="true" t="shared" si="11" ref="X8:X39">SUM(N8:W8)</f>
        <v>11589341.038074598</v>
      </c>
      <c r="Y8" s="82"/>
      <c r="Z8" s="81">
        <v>583859.4782608695</v>
      </c>
      <c r="AA8" s="80">
        <v>0</v>
      </c>
      <c r="AB8" s="80">
        <v>2103999.9565217393</v>
      </c>
      <c r="AC8" s="80">
        <v>159203.8260869565</v>
      </c>
      <c r="AD8" s="80">
        <v>339041.347826087</v>
      </c>
      <c r="AE8" s="80">
        <v>964383.5217391304</v>
      </c>
      <c r="AF8" s="80">
        <v>8093815.434782608</v>
      </c>
      <c r="AG8" s="80">
        <v>525701.6521739131</v>
      </c>
      <c r="AH8" s="80">
        <v>399751.652173913</v>
      </c>
      <c r="AI8" s="80">
        <v>5860930.0869565215</v>
      </c>
      <c r="AJ8" s="79">
        <f aca="true" t="shared" si="12" ref="AJ8:AJ39">SUM(Z8:AI8)</f>
        <v>19030686.95652174</v>
      </c>
      <c r="AK8" s="82"/>
      <c r="AL8" s="81">
        <v>0</v>
      </c>
      <c r="AM8" s="80">
        <v>0</v>
      </c>
      <c r="AN8" s="80">
        <v>0</v>
      </c>
      <c r="AO8" s="80">
        <v>0</v>
      </c>
      <c r="AP8" s="80">
        <v>0</v>
      </c>
      <c r="AQ8" s="80">
        <v>0</v>
      </c>
      <c r="AR8" s="80">
        <v>0</v>
      </c>
      <c r="AS8" s="80">
        <v>0</v>
      </c>
      <c r="AT8" s="80">
        <v>0</v>
      </c>
      <c r="AU8" s="80">
        <v>0</v>
      </c>
      <c r="AV8" s="79">
        <f aca="true" t="shared" si="13" ref="AV8:AV39">SUM(AL8:AU8)</f>
        <v>0</v>
      </c>
    </row>
    <row r="9" spans="1:48" s="2" customFormat="1" ht="12.75">
      <c r="A9" s="2" t="s">
        <v>9</v>
      </c>
      <c r="B9" s="81">
        <f t="shared" si="0"/>
        <v>438140</v>
      </c>
      <c r="C9" s="80">
        <f t="shared" si="1"/>
        <v>0</v>
      </c>
      <c r="D9" s="80">
        <f t="shared" si="2"/>
        <v>370076</v>
      </c>
      <c r="E9" s="80">
        <f t="shared" si="3"/>
        <v>44882.36</v>
      </c>
      <c r="F9" s="80">
        <f t="shared" si="4"/>
        <v>118122</v>
      </c>
      <c r="G9" s="80">
        <f t="shared" si="5"/>
        <v>321504</v>
      </c>
      <c r="H9" s="80">
        <f t="shared" si="6"/>
        <v>2464876</v>
      </c>
      <c r="I9" s="80">
        <f t="shared" si="7"/>
        <v>126906</v>
      </c>
      <c r="J9" s="80">
        <f t="shared" si="8"/>
        <v>154957</v>
      </c>
      <c r="K9" s="80">
        <f t="shared" si="9"/>
        <v>1777101.812293359</v>
      </c>
      <c r="L9" s="79">
        <f t="shared" si="10"/>
        <v>5816565.172293359</v>
      </c>
      <c r="M9" s="82"/>
      <c r="N9" s="81">
        <v>36511.666666666664</v>
      </c>
      <c r="O9" s="80">
        <v>0</v>
      </c>
      <c r="P9" s="80">
        <v>33143.75</v>
      </c>
      <c r="Q9" s="80">
        <v>15093.11</v>
      </c>
      <c r="R9" s="80">
        <v>14768.75</v>
      </c>
      <c r="S9" s="80">
        <v>25174</v>
      </c>
      <c r="T9" s="80">
        <v>200095.0833333333</v>
      </c>
      <c r="U9" s="80">
        <v>13040.5</v>
      </c>
      <c r="V9" s="80">
        <v>13464</v>
      </c>
      <c r="W9" s="80">
        <v>151080.8956266925</v>
      </c>
      <c r="X9" s="79">
        <f t="shared" si="11"/>
        <v>502371.7556266925</v>
      </c>
      <c r="Y9" s="82"/>
      <c r="Z9" s="81">
        <v>401628.3333333333</v>
      </c>
      <c r="AA9" s="80">
        <v>0</v>
      </c>
      <c r="AB9" s="80">
        <v>336932.25</v>
      </c>
      <c r="AC9" s="80">
        <v>29789.25</v>
      </c>
      <c r="AD9" s="80">
        <v>103353.25</v>
      </c>
      <c r="AE9" s="80">
        <v>296330</v>
      </c>
      <c r="AF9" s="80">
        <v>2264780.9166666665</v>
      </c>
      <c r="AG9" s="80">
        <v>113865.5</v>
      </c>
      <c r="AH9" s="80">
        <v>141493</v>
      </c>
      <c r="AI9" s="80">
        <v>1626020.9166666665</v>
      </c>
      <c r="AJ9" s="79">
        <f t="shared" si="12"/>
        <v>5314193.416666666</v>
      </c>
      <c r="AK9" s="82"/>
      <c r="AL9" s="81">
        <v>0</v>
      </c>
      <c r="AM9" s="80">
        <v>0</v>
      </c>
      <c r="AN9" s="80">
        <v>0</v>
      </c>
      <c r="AO9" s="80">
        <v>0</v>
      </c>
      <c r="AP9" s="80">
        <v>0</v>
      </c>
      <c r="AQ9" s="80">
        <v>0</v>
      </c>
      <c r="AR9" s="80">
        <v>0</v>
      </c>
      <c r="AS9" s="80">
        <v>0</v>
      </c>
      <c r="AT9" s="80">
        <v>0</v>
      </c>
      <c r="AU9" s="80">
        <v>0</v>
      </c>
      <c r="AV9" s="79">
        <f t="shared" si="13"/>
        <v>0</v>
      </c>
    </row>
    <row r="10" spans="1:48" s="2" customFormat="1" ht="12.75">
      <c r="A10" s="2" t="s">
        <v>10</v>
      </c>
      <c r="B10" s="81">
        <f t="shared" si="0"/>
        <v>1596303</v>
      </c>
      <c r="C10" s="80">
        <f t="shared" si="1"/>
        <v>0</v>
      </c>
      <c r="D10" s="80">
        <f t="shared" si="2"/>
        <v>4726874</v>
      </c>
      <c r="E10" s="80">
        <f t="shared" si="3"/>
        <v>1318873.3399999999</v>
      </c>
      <c r="F10" s="80">
        <f t="shared" si="4"/>
        <v>1206954</v>
      </c>
      <c r="G10" s="80">
        <f t="shared" si="5"/>
        <v>34656029</v>
      </c>
      <c r="H10" s="80">
        <f t="shared" si="6"/>
        <v>23862</v>
      </c>
      <c r="I10" s="80">
        <f t="shared" si="7"/>
        <v>8373</v>
      </c>
      <c r="J10" s="80">
        <f t="shared" si="8"/>
        <v>-76557.00000000001</v>
      </c>
      <c r="K10" s="80">
        <f t="shared" si="9"/>
        <v>1099217.8750324817</v>
      </c>
      <c r="L10" s="79">
        <f t="shared" si="10"/>
        <v>44559929.21503249</v>
      </c>
      <c r="M10" s="82"/>
      <c r="N10" s="81">
        <v>660835.1129032258</v>
      </c>
      <c r="O10" s="80">
        <v>0</v>
      </c>
      <c r="P10" s="80">
        <v>1928246.2580645164</v>
      </c>
      <c r="Q10" s="80">
        <v>933375.5873118279</v>
      </c>
      <c r="R10" s="80">
        <v>760774.8064516129</v>
      </c>
      <c r="S10" s="80">
        <v>14495026.096774194</v>
      </c>
      <c r="T10" s="80">
        <v>9878.354838709678</v>
      </c>
      <c r="U10" s="80">
        <v>97869.97849462366</v>
      </c>
      <c r="V10" s="80">
        <v>25315.220430107525</v>
      </c>
      <c r="W10" s="80">
        <v>1099217.8750324817</v>
      </c>
      <c r="X10" s="79">
        <f t="shared" si="11"/>
        <v>20010539.290301297</v>
      </c>
      <c r="Y10" s="82"/>
      <c r="Z10" s="81">
        <v>935467.8870967743</v>
      </c>
      <c r="AA10" s="80">
        <v>0</v>
      </c>
      <c r="AB10" s="80">
        <v>2798627.741935484</v>
      </c>
      <c r="AC10" s="80">
        <v>385497.75268817204</v>
      </c>
      <c r="AD10" s="80">
        <v>446179.19354838715</v>
      </c>
      <c r="AE10" s="80">
        <v>20161002.90322581</v>
      </c>
      <c r="AF10" s="80">
        <v>13983.645161290324</v>
      </c>
      <c r="AG10" s="80">
        <v>-89496.97849462366</v>
      </c>
      <c r="AH10" s="80">
        <v>-101872.22043010754</v>
      </c>
      <c r="AI10" s="80">
        <v>0</v>
      </c>
      <c r="AJ10" s="79">
        <f t="shared" si="12"/>
        <v>24549389.924731188</v>
      </c>
      <c r="AK10" s="82"/>
      <c r="AL10" s="81">
        <v>0</v>
      </c>
      <c r="AM10" s="80">
        <v>0</v>
      </c>
      <c r="AN10" s="80">
        <v>0</v>
      </c>
      <c r="AO10" s="80">
        <v>0</v>
      </c>
      <c r="AP10" s="80">
        <v>0</v>
      </c>
      <c r="AQ10" s="80">
        <v>0</v>
      </c>
      <c r="AR10" s="80">
        <v>0</v>
      </c>
      <c r="AS10" s="80">
        <v>0</v>
      </c>
      <c r="AT10" s="80">
        <v>0</v>
      </c>
      <c r="AU10" s="80">
        <v>0</v>
      </c>
      <c r="AV10" s="79">
        <f t="shared" si="13"/>
        <v>0</v>
      </c>
    </row>
    <row r="11" spans="1:48" s="2" customFormat="1" ht="12.75">
      <c r="A11" s="2" t="s">
        <v>11</v>
      </c>
      <c r="B11" s="81">
        <f t="shared" si="0"/>
        <v>474262</v>
      </c>
      <c r="C11" s="80">
        <f t="shared" si="1"/>
        <v>0</v>
      </c>
      <c r="D11" s="80">
        <f t="shared" si="2"/>
        <v>1411306</v>
      </c>
      <c r="E11" s="80">
        <f t="shared" si="3"/>
        <v>642133.98</v>
      </c>
      <c r="F11" s="80">
        <f t="shared" si="4"/>
        <v>569137</v>
      </c>
      <c r="G11" s="80">
        <f t="shared" si="5"/>
        <v>705835</v>
      </c>
      <c r="H11" s="80">
        <f t="shared" si="6"/>
        <v>5853496</v>
      </c>
      <c r="I11" s="80">
        <f t="shared" si="7"/>
        <v>876189</v>
      </c>
      <c r="J11" s="80">
        <f t="shared" si="8"/>
        <v>0</v>
      </c>
      <c r="K11" s="80">
        <f t="shared" si="9"/>
        <v>1056805.6222628648</v>
      </c>
      <c r="L11" s="79">
        <f t="shared" si="10"/>
        <v>11589164.602262866</v>
      </c>
      <c r="M11" s="82"/>
      <c r="N11" s="81">
        <v>291213.50877192983</v>
      </c>
      <c r="O11" s="80">
        <v>0</v>
      </c>
      <c r="P11" s="80">
        <v>859442.0175438597</v>
      </c>
      <c r="Q11" s="80">
        <v>516925.71684210526</v>
      </c>
      <c r="R11" s="80">
        <v>441867.94736842107</v>
      </c>
      <c r="S11" s="80">
        <v>477751.89473684214</v>
      </c>
      <c r="T11" s="80">
        <v>3549366.298245614</v>
      </c>
      <c r="U11" s="80">
        <v>556705.6140350878</v>
      </c>
      <c r="V11" s="80">
        <v>15899.438596491229</v>
      </c>
      <c r="W11" s="80">
        <v>848158.7801576017</v>
      </c>
      <c r="X11" s="79">
        <f t="shared" si="11"/>
        <v>7557331.2162979515</v>
      </c>
      <c r="Y11" s="82"/>
      <c r="Z11" s="81">
        <v>183048.4912280702</v>
      </c>
      <c r="AA11" s="80">
        <v>0</v>
      </c>
      <c r="AB11" s="80">
        <v>551863.9824561405</v>
      </c>
      <c r="AC11" s="80">
        <v>117385.26315789475</v>
      </c>
      <c r="AD11" s="80">
        <v>126955.05263157896</v>
      </c>
      <c r="AE11" s="80">
        <v>227575.10526315792</v>
      </c>
      <c r="AF11" s="80">
        <v>2259485.701754386</v>
      </c>
      <c r="AG11" s="80">
        <v>319483.3859649123</v>
      </c>
      <c r="AH11" s="80">
        <v>-15899.438596491229</v>
      </c>
      <c r="AI11" s="80">
        <v>208646.84210526317</v>
      </c>
      <c r="AJ11" s="79">
        <f t="shared" si="12"/>
        <v>3978544.385964913</v>
      </c>
      <c r="AK11" s="82"/>
      <c r="AL11" s="81">
        <v>0</v>
      </c>
      <c r="AM11" s="80">
        <v>0</v>
      </c>
      <c r="AN11" s="80">
        <v>0</v>
      </c>
      <c r="AO11" s="80">
        <v>7823</v>
      </c>
      <c r="AP11" s="80">
        <v>314</v>
      </c>
      <c r="AQ11" s="80">
        <v>508</v>
      </c>
      <c r="AR11" s="80">
        <v>44644</v>
      </c>
      <c r="AS11" s="80">
        <v>0</v>
      </c>
      <c r="AT11" s="80">
        <v>0</v>
      </c>
      <c r="AU11" s="80">
        <v>0</v>
      </c>
      <c r="AV11" s="79">
        <f t="shared" si="13"/>
        <v>53289</v>
      </c>
    </row>
    <row r="12" spans="1:48" s="2" customFormat="1" ht="12.75">
      <c r="A12" s="2" t="s">
        <v>12</v>
      </c>
      <c r="B12" s="81">
        <f t="shared" si="0"/>
        <v>18710796</v>
      </c>
      <c r="C12" s="80">
        <f t="shared" si="1"/>
        <v>0</v>
      </c>
      <c r="D12" s="80">
        <f t="shared" si="2"/>
        <v>64001665</v>
      </c>
      <c r="E12" s="80">
        <f t="shared" si="3"/>
        <v>46270341.63</v>
      </c>
      <c r="F12" s="80">
        <f t="shared" si="4"/>
        <v>45341697</v>
      </c>
      <c r="G12" s="80">
        <f t="shared" si="5"/>
        <v>25184460</v>
      </c>
      <c r="H12" s="80">
        <f t="shared" si="6"/>
        <v>242597620.00000003</v>
      </c>
      <c r="I12" s="80">
        <f t="shared" si="7"/>
        <v>16058518</v>
      </c>
      <c r="J12" s="80">
        <f t="shared" si="8"/>
        <v>15237268</v>
      </c>
      <c r="K12" s="80">
        <f t="shared" si="9"/>
        <v>184430844.38239384</v>
      </c>
      <c r="L12" s="79">
        <f t="shared" si="10"/>
        <v>657833210.0123938</v>
      </c>
      <c r="M12" s="82"/>
      <c r="N12" s="81">
        <v>7023430.360655738</v>
      </c>
      <c r="O12" s="80">
        <v>0</v>
      </c>
      <c r="P12" s="80">
        <v>23683412.08911307</v>
      </c>
      <c r="Q12" s="80">
        <v>19918683.9620723</v>
      </c>
      <c r="R12" s="80">
        <v>19903092.240016814</v>
      </c>
      <c r="S12" s="80">
        <v>10455730.998318622</v>
      </c>
      <c r="T12" s="80">
        <v>91088291.24884406</v>
      </c>
      <c r="U12" s="80">
        <v>6725356.537620849</v>
      </c>
      <c r="V12" s="80">
        <v>6196001.472047078</v>
      </c>
      <c r="W12" s="80">
        <v>74677376.66486548</v>
      </c>
      <c r="X12" s="79">
        <f t="shared" si="11"/>
        <v>259671375.57355404</v>
      </c>
      <c r="Y12" s="82"/>
      <c r="Z12" s="81">
        <v>11687365.639344264</v>
      </c>
      <c r="AA12" s="80">
        <v>0</v>
      </c>
      <c r="AB12" s="80">
        <v>40318252.91088693</v>
      </c>
      <c r="AC12" s="80">
        <v>26351657.6679277</v>
      </c>
      <c r="AD12" s="80">
        <v>25438604.75998319</v>
      </c>
      <c r="AE12" s="80">
        <v>14728729.00168138</v>
      </c>
      <c r="AF12" s="80">
        <v>151509328.75115597</v>
      </c>
      <c r="AG12" s="80">
        <v>9333161.462379152</v>
      </c>
      <c r="AH12" s="80">
        <v>9041266.527952923</v>
      </c>
      <c r="AI12" s="80">
        <v>109753467.71752837</v>
      </c>
      <c r="AJ12" s="79">
        <f t="shared" si="12"/>
        <v>398161834.4388399</v>
      </c>
      <c r="AK12" s="82"/>
      <c r="AL12" s="81">
        <v>0</v>
      </c>
      <c r="AM12" s="80">
        <v>0</v>
      </c>
      <c r="AN12" s="80">
        <v>0</v>
      </c>
      <c r="AO12" s="80">
        <v>0</v>
      </c>
      <c r="AP12" s="80">
        <v>0</v>
      </c>
      <c r="AQ12" s="80">
        <v>0</v>
      </c>
      <c r="AR12" s="80">
        <v>0</v>
      </c>
      <c r="AS12" s="80">
        <v>0</v>
      </c>
      <c r="AT12" s="80">
        <v>0</v>
      </c>
      <c r="AU12" s="80">
        <v>0</v>
      </c>
      <c r="AV12" s="79">
        <f t="shared" si="13"/>
        <v>0</v>
      </c>
    </row>
    <row r="13" spans="1:48" s="2" customFormat="1" ht="12.75">
      <c r="A13" s="2" t="s">
        <v>15</v>
      </c>
      <c r="B13" s="81">
        <f t="shared" si="0"/>
        <v>0</v>
      </c>
      <c r="C13" s="80">
        <f t="shared" si="1"/>
        <v>0</v>
      </c>
      <c r="D13" s="80">
        <f t="shared" si="2"/>
        <v>0</v>
      </c>
      <c r="E13" s="80">
        <f t="shared" si="3"/>
        <v>0</v>
      </c>
      <c r="F13" s="80">
        <f t="shared" si="4"/>
        <v>0</v>
      </c>
      <c r="G13" s="80">
        <f t="shared" si="5"/>
        <v>0</v>
      </c>
      <c r="H13" s="80">
        <f t="shared" si="6"/>
        <v>0</v>
      </c>
      <c r="I13" s="80">
        <f t="shared" si="7"/>
        <v>0</v>
      </c>
      <c r="J13" s="80">
        <f t="shared" si="8"/>
        <v>0</v>
      </c>
      <c r="K13" s="80">
        <f t="shared" si="9"/>
        <v>0</v>
      </c>
      <c r="L13" s="79">
        <f t="shared" si="10"/>
        <v>0</v>
      </c>
      <c r="M13" s="82"/>
      <c r="N13" s="81">
        <v>0</v>
      </c>
      <c r="O13" s="80">
        <v>0</v>
      </c>
      <c r="P13" s="80">
        <v>0</v>
      </c>
      <c r="Q13" s="80">
        <v>0</v>
      </c>
      <c r="R13" s="80">
        <v>0</v>
      </c>
      <c r="S13" s="80">
        <v>0</v>
      </c>
      <c r="T13" s="80">
        <v>0</v>
      </c>
      <c r="U13" s="80">
        <v>0</v>
      </c>
      <c r="V13" s="80">
        <v>0</v>
      </c>
      <c r="W13" s="80">
        <v>0</v>
      </c>
      <c r="X13" s="79">
        <f t="shared" si="11"/>
        <v>0</v>
      </c>
      <c r="Y13" s="82"/>
      <c r="Z13" s="81">
        <v>0</v>
      </c>
      <c r="AA13" s="80">
        <v>0</v>
      </c>
      <c r="AB13" s="80">
        <v>0</v>
      </c>
      <c r="AC13" s="80">
        <v>0</v>
      </c>
      <c r="AD13" s="80">
        <v>0</v>
      </c>
      <c r="AE13" s="80">
        <v>0</v>
      </c>
      <c r="AF13" s="80">
        <v>0</v>
      </c>
      <c r="AG13" s="80">
        <v>0</v>
      </c>
      <c r="AH13" s="80">
        <v>0</v>
      </c>
      <c r="AI13" s="80">
        <v>0</v>
      </c>
      <c r="AJ13" s="79">
        <f t="shared" si="12"/>
        <v>0</v>
      </c>
      <c r="AK13" s="82"/>
      <c r="AL13" s="81">
        <v>0</v>
      </c>
      <c r="AM13" s="80">
        <v>0</v>
      </c>
      <c r="AN13" s="80">
        <v>0</v>
      </c>
      <c r="AO13" s="80">
        <v>0</v>
      </c>
      <c r="AP13" s="80">
        <v>0</v>
      </c>
      <c r="AQ13" s="80">
        <v>0</v>
      </c>
      <c r="AR13" s="80">
        <v>0</v>
      </c>
      <c r="AS13" s="80">
        <v>0</v>
      </c>
      <c r="AT13" s="80">
        <v>0</v>
      </c>
      <c r="AU13" s="80">
        <v>0</v>
      </c>
      <c r="AV13" s="79">
        <f t="shared" si="13"/>
        <v>0</v>
      </c>
    </row>
    <row r="14" spans="1:48" s="2" customFormat="1" ht="12.75">
      <c r="A14" s="2" t="s">
        <v>16</v>
      </c>
      <c r="B14" s="81">
        <f t="shared" si="0"/>
        <v>0</v>
      </c>
      <c r="C14" s="80">
        <f t="shared" si="1"/>
        <v>0</v>
      </c>
      <c r="D14" s="80">
        <f t="shared" si="2"/>
        <v>0</v>
      </c>
      <c r="E14" s="80">
        <f t="shared" si="3"/>
        <v>0</v>
      </c>
      <c r="F14" s="80">
        <f t="shared" si="4"/>
        <v>0</v>
      </c>
      <c r="G14" s="80">
        <f t="shared" si="5"/>
        <v>0</v>
      </c>
      <c r="H14" s="80">
        <f t="shared" si="6"/>
        <v>0</v>
      </c>
      <c r="I14" s="80">
        <f t="shared" si="7"/>
        <v>0</v>
      </c>
      <c r="J14" s="80">
        <f t="shared" si="8"/>
        <v>0</v>
      </c>
      <c r="K14" s="80">
        <f t="shared" si="9"/>
        <v>0</v>
      </c>
      <c r="L14" s="79">
        <f t="shared" si="10"/>
        <v>0</v>
      </c>
      <c r="M14" s="82"/>
      <c r="N14" s="81">
        <v>0</v>
      </c>
      <c r="O14" s="80">
        <v>0</v>
      </c>
      <c r="P14" s="80">
        <v>0</v>
      </c>
      <c r="Q14" s="80">
        <v>0</v>
      </c>
      <c r="R14" s="80">
        <v>0</v>
      </c>
      <c r="S14" s="80">
        <v>0</v>
      </c>
      <c r="T14" s="80">
        <v>0</v>
      </c>
      <c r="U14" s="80">
        <v>0</v>
      </c>
      <c r="V14" s="80">
        <v>0</v>
      </c>
      <c r="W14" s="80">
        <v>0</v>
      </c>
      <c r="X14" s="79">
        <f t="shared" si="11"/>
        <v>0</v>
      </c>
      <c r="Y14" s="82"/>
      <c r="Z14" s="81">
        <v>0</v>
      </c>
      <c r="AA14" s="80">
        <v>0</v>
      </c>
      <c r="AB14" s="80">
        <v>0</v>
      </c>
      <c r="AC14" s="80">
        <v>0</v>
      </c>
      <c r="AD14" s="80">
        <v>0</v>
      </c>
      <c r="AE14" s="80">
        <v>0</v>
      </c>
      <c r="AF14" s="80">
        <v>0</v>
      </c>
      <c r="AG14" s="80">
        <v>0</v>
      </c>
      <c r="AH14" s="80">
        <v>0</v>
      </c>
      <c r="AI14" s="80">
        <v>0</v>
      </c>
      <c r="AJ14" s="79">
        <f t="shared" si="12"/>
        <v>0</v>
      </c>
      <c r="AK14" s="82"/>
      <c r="AL14" s="81">
        <v>0</v>
      </c>
      <c r="AM14" s="80">
        <v>0</v>
      </c>
      <c r="AN14" s="80">
        <v>0</v>
      </c>
      <c r="AO14" s="80">
        <v>0</v>
      </c>
      <c r="AP14" s="80">
        <v>0</v>
      </c>
      <c r="AQ14" s="80">
        <v>0</v>
      </c>
      <c r="AR14" s="80">
        <v>0</v>
      </c>
      <c r="AS14" s="80">
        <v>0</v>
      </c>
      <c r="AT14" s="80">
        <v>0</v>
      </c>
      <c r="AU14" s="80">
        <v>0</v>
      </c>
      <c r="AV14" s="79">
        <f t="shared" si="13"/>
        <v>0</v>
      </c>
    </row>
    <row r="15" spans="1:48" s="2" customFormat="1" ht="12.75">
      <c r="A15" s="2" t="s">
        <v>18</v>
      </c>
      <c r="B15" s="81">
        <f t="shared" si="0"/>
        <v>473295</v>
      </c>
      <c r="C15" s="80">
        <f t="shared" si="1"/>
        <v>0</v>
      </c>
      <c r="D15" s="80">
        <f t="shared" si="2"/>
        <v>503812</v>
      </c>
      <c r="E15" s="80">
        <f t="shared" si="3"/>
        <v>254029.65</v>
      </c>
      <c r="F15" s="80">
        <f t="shared" si="4"/>
        <v>379337</v>
      </c>
      <c r="G15" s="80">
        <f t="shared" si="5"/>
        <v>150914</v>
      </c>
      <c r="H15" s="80">
        <f t="shared" si="6"/>
        <v>2854867.9999999995</v>
      </c>
      <c r="I15" s="80">
        <f t="shared" si="7"/>
        <v>223580</v>
      </c>
      <c r="J15" s="80">
        <f t="shared" si="8"/>
        <v>167525</v>
      </c>
      <c r="K15" s="80">
        <f t="shared" si="9"/>
        <v>2277636.8728726143</v>
      </c>
      <c r="L15" s="79">
        <f t="shared" si="10"/>
        <v>7284997.522872614</v>
      </c>
      <c r="M15" s="82"/>
      <c r="N15" s="81">
        <v>210353.33333333328</v>
      </c>
      <c r="O15" s="80">
        <v>0</v>
      </c>
      <c r="P15" s="80">
        <v>209389.1111111111</v>
      </c>
      <c r="Q15" s="80">
        <v>180878.65</v>
      </c>
      <c r="R15" s="80">
        <v>197890</v>
      </c>
      <c r="S15" s="80">
        <v>129317.88888888888</v>
      </c>
      <c r="T15" s="80">
        <v>582242.7777777775</v>
      </c>
      <c r="U15" s="80">
        <v>125037.44444444442</v>
      </c>
      <c r="V15" s="80">
        <v>83080</v>
      </c>
      <c r="W15" s="80">
        <v>1172777.9839837253</v>
      </c>
      <c r="X15" s="79">
        <f t="shared" si="11"/>
        <v>2890967.1895392807</v>
      </c>
      <c r="Y15" s="82"/>
      <c r="Z15" s="81">
        <v>262941.6666666667</v>
      </c>
      <c r="AA15" s="80">
        <v>0</v>
      </c>
      <c r="AB15" s="80">
        <v>294422.8888888889</v>
      </c>
      <c r="AC15" s="80">
        <v>73151</v>
      </c>
      <c r="AD15" s="80">
        <v>162080</v>
      </c>
      <c r="AE15" s="80">
        <v>268.11111111112405</v>
      </c>
      <c r="AF15" s="80">
        <v>2209172.222222222</v>
      </c>
      <c r="AG15" s="80">
        <v>98542.55555555556</v>
      </c>
      <c r="AH15" s="80">
        <v>84445</v>
      </c>
      <c r="AI15" s="80">
        <v>1104858.888888889</v>
      </c>
      <c r="AJ15" s="79">
        <f t="shared" si="12"/>
        <v>4289882.333333333</v>
      </c>
      <c r="AK15" s="82"/>
      <c r="AL15" s="81">
        <v>0</v>
      </c>
      <c r="AM15" s="80">
        <v>0</v>
      </c>
      <c r="AN15" s="80">
        <v>0</v>
      </c>
      <c r="AO15" s="80">
        <v>0</v>
      </c>
      <c r="AP15" s="80">
        <v>19367</v>
      </c>
      <c r="AQ15" s="80">
        <v>21328</v>
      </c>
      <c r="AR15" s="80">
        <v>63453</v>
      </c>
      <c r="AS15" s="80">
        <v>0</v>
      </c>
      <c r="AT15" s="80">
        <v>0</v>
      </c>
      <c r="AU15" s="80">
        <v>0</v>
      </c>
      <c r="AV15" s="79">
        <f t="shared" si="13"/>
        <v>104148</v>
      </c>
    </row>
    <row r="16" spans="1:48" s="2" customFormat="1" ht="12.75">
      <c r="A16" s="2" t="s">
        <v>313</v>
      </c>
      <c r="B16" s="81">
        <f t="shared" si="0"/>
        <v>0</v>
      </c>
      <c r="C16" s="80">
        <f t="shared" si="1"/>
        <v>0</v>
      </c>
      <c r="D16" s="80">
        <f t="shared" si="2"/>
        <v>0</v>
      </c>
      <c r="E16" s="80">
        <f t="shared" si="3"/>
        <v>0</v>
      </c>
      <c r="F16" s="80">
        <f t="shared" si="4"/>
        <v>0</v>
      </c>
      <c r="G16" s="80">
        <f t="shared" si="5"/>
        <v>0</v>
      </c>
      <c r="H16" s="80">
        <f t="shared" si="6"/>
        <v>0</v>
      </c>
      <c r="I16" s="80">
        <f t="shared" si="7"/>
        <v>0</v>
      </c>
      <c r="J16" s="80">
        <f t="shared" si="8"/>
        <v>0</v>
      </c>
      <c r="K16" s="80">
        <f t="shared" si="9"/>
        <v>0</v>
      </c>
      <c r="L16" s="79">
        <f t="shared" si="10"/>
        <v>0</v>
      </c>
      <c r="M16" s="82"/>
      <c r="N16" s="81">
        <v>0</v>
      </c>
      <c r="O16" s="80">
        <v>0</v>
      </c>
      <c r="P16" s="80">
        <v>0</v>
      </c>
      <c r="Q16" s="80">
        <v>0</v>
      </c>
      <c r="R16" s="80">
        <v>0</v>
      </c>
      <c r="S16" s="80">
        <v>0</v>
      </c>
      <c r="T16" s="80">
        <v>0</v>
      </c>
      <c r="U16" s="80">
        <v>0</v>
      </c>
      <c r="V16" s="80">
        <v>0</v>
      </c>
      <c r="W16" s="80">
        <v>0</v>
      </c>
      <c r="X16" s="79">
        <f t="shared" si="11"/>
        <v>0</v>
      </c>
      <c r="Y16" s="82"/>
      <c r="Z16" s="81">
        <v>0</v>
      </c>
      <c r="AA16" s="80">
        <v>0</v>
      </c>
      <c r="AB16" s="80">
        <v>0</v>
      </c>
      <c r="AC16" s="80">
        <v>0</v>
      </c>
      <c r="AD16" s="80">
        <v>0</v>
      </c>
      <c r="AE16" s="80">
        <v>0</v>
      </c>
      <c r="AF16" s="80">
        <v>0</v>
      </c>
      <c r="AG16" s="80">
        <v>0</v>
      </c>
      <c r="AH16" s="80">
        <v>0</v>
      </c>
      <c r="AI16" s="80">
        <v>0</v>
      </c>
      <c r="AJ16" s="79">
        <f t="shared" si="12"/>
        <v>0</v>
      </c>
      <c r="AK16" s="82"/>
      <c r="AL16" s="81">
        <v>0</v>
      </c>
      <c r="AM16" s="80">
        <v>0</v>
      </c>
      <c r="AN16" s="80">
        <v>0</v>
      </c>
      <c r="AO16" s="80">
        <v>0</v>
      </c>
      <c r="AP16" s="80">
        <v>0</v>
      </c>
      <c r="AQ16" s="80">
        <v>0</v>
      </c>
      <c r="AR16" s="80">
        <v>0</v>
      </c>
      <c r="AS16" s="80">
        <v>0</v>
      </c>
      <c r="AT16" s="80">
        <v>0</v>
      </c>
      <c r="AU16" s="80">
        <v>0</v>
      </c>
      <c r="AV16" s="79">
        <f t="shared" si="13"/>
        <v>0</v>
      </c>
    </row>
    <row r="17" spans="1:48" s="2" customFormat="1" ht="12.75">
      <c r="A17" s="2" t="s">
        <v>22</v>
      </c>
      <c r="B17" s="81">
        <f t="shared" si="0"/>
        <v>6300354</v>
      </c>
      <c r="C17" s="80">
        <f t="shared" si="1"/>
        <v>0</v>
      </c>
      <c r="D17" s="80">
        <f t="shared" si="2"/>
        <v>18176441</v>
      </c>
      <c r="E17" s="80">
        <f t="shared" si="3"/>
        <v>5452349.319999999</v>
      </c>
      <c r="F17" s="80">
        <f t="shared" si="4"/>
        <v>5046166</v>
      </c>
      <c r="G17" s="80">
        <f t="shared" si="5"/>
        <v>8626441</v>
      </c>
      <c r="H17" s="80">
        <f t="shared" si="6"/>
        <v>73610172</v>
      </c>
      <c r="I17" s="80">
        <f t="shared" si="7"/>
        <v>5306274</v>
      </c>
      <c r="J17" s="80">
        <f t="shared" si="8"/>
        <v>4460072</v>
      </c>
      <c r="K17" s="80">
        <f t="shared" si="9"/>
        <v>57884466.1735197</v>
      </c>
      <c r="L17" s="79">
        <f t="shared" si="10"/>
        <v>184862735.4935197</v>
      </c>
      <c r="M17" s="82"/>
      <c r="N17" s="81">
        <v>2946520.440165062</v>
      </c>
      <c r="O17" s="80">
        <v>0</v>
      </c>
      <c r="P17" s="80">
        <v>8397987.426409904</v>
      </c>
      <c r="Q17" s="80">
        <v>3892357.181072902</v>
      </c>
      <c r="R17" s="80">
        <v>3456100.643741403</v>
      </c>
      <c r="S17" s="80">
        <v>4577770</v>
      </c>
      <c r="T17" s="80">
        <v>34452565.89133425</v>
      </c>
      <c r="U17" s="80">
        <v>2775408.6121045393</v>
      </c>
      <c r="V17" s="80">
        <v>2290562.755158184</v>
      </c>
      <c r="W17" s="80">
        <v>29406194.96719233</v>
      </c>
      <c r="X17" s="79">
        <f t="shared" si="11"/>
        <v>92195467.91717857</v>
      </c>
      <c r="Y17" s="82"/>
      <c r="Z17" s="81">
        <v>3353833.5598349376</v>
      </c>
      <c r="AA17" s="80">
        <v>0</v>
      </c>
      <c r="AB17" s="80">
        <v>9778453.573590096</v>
      </c>
      <c r="AC17" s="80">
        <v>1559992.1389270974</v>
      </c>
      <c r="AD17" s="80">
        <v>1590065.3562585968</v>
      </c>
      <c r="AE17" s="80">
        <v>4048671</v>
      </c>
      <c r="AF17" s="80">
        <v>39157606.10866574</v>
      </c>
      <c r="AG17" s="80">
        <v>2530865.3878954602</v>
      </c>
      <c r="AH17" s="80">
        <v>2169509.2448418154</v>
      </c>
      <c r="AI17" s="80">
        <v>28478271.20632737</v>
      </c>
      <c r="AJ17" s="79">
        <f t="shared" si="12"/>
        <v>92667267.57634112</v>
      </c>
      <c r="AK17" s="82"/>
      <c r="AL17" s="81">
        <v>0</v>
      </c>
      <c r="AM17" s="80">
        <v>0</v>
      </c>
      <c r="AN17" s="80">
        <v>0</v>
      </c>
      <c r="AO17" s="80">
        <v>0</v>
      </c>
      <c r="AP17" s="80">
        <v>0</v>
      </c>
      <c r="AQ17" s="80">
        <v>0</v>
      </c>
      <c r="AR17" s="80">
        <v>0</v>
      </c>
      <c r="AS17" s="80">
        <v>0</v>
      </c>
      <c r="AT17" s="80">
        <v>0</v>
      </c>
      <c r="AU17" s="80">
        <v>0</v>
      </c>
      <c r="AV17" s="79">
        <f t="shared" si="13"/>
        <v>0</v>
      </c>
    </row>
    <row r="18" spans="1:48" s="2" customFormat="1" ht="12.75">
      <c r="A18" s="2" t="s">
        <v>24</v>
      </c>
      <c r="B18" s="81">
        <f t="shared" si="0"/>
        <v>2521857</v>
      </c>
      <c r="C18" s="80">
        <f t="shared" si="1"/>
        <v>0</v>
      </c>
      <c r="D18" s="80">
        <f t="shared" si="2"/>
        <v>891566</v>
      </c>
      <c r="E18" s="80">
        <f t="shared" si="3"/>
        <v>3863099.49</v>
      </c>
      <c r="F18" s="80">
        <f t="shared" si="4"/>
        <v>1489014</v>
      </c>
      <c r="G18" s="80">
        <f t="shared" si="5"/>
        <v>2266972</v>
      </c>
      <c r="H18" s="80">
        <f t="shared" si="6"/>
        <v>19764341</v>
      </c>
      <c r="I18" s="80">
        <f t="shared" si="7"/>
        <v>1341365</v>
      </c>
      <c r="J18" s="80">
        <f t="shared" si="8"/>
        <v>1011306</v>
      </c>
      <c r="K18" s="80">
        <f t="shared" si="9"/>
        <v>14461739.337171115</v>
      </c>
      <c r="L18" s="79">
        <f t="shared" si="10"/>
        <v>47611259.82717112</v>
      </c>
      <c r="M18" s="82"/>
      <c r="N18" s="81">
        <v>1231604.5813953488</v>
      </c>
      <c r="O18" s="80">
        <v>0</v>
      </c>
      <c r="P18" s="80">
        <v>415712.32558139536</v>
      </c>
      <c r="Q18" s="80">
        <v>2482410.0713953488</v>
      </c>
      <c r="R18" s="80">
        <v>1131572.8372093022</v>
      </c>
      <c r="S18" s="80">
        <v>1210739.1395348837</v>
      </c>
      <c r="T18" s="80">
        <v>8431643.720930232</v>
      </c>
      <c r="U18" s="80">
        <v>748024.023255814</v>
      </c>
      <c r="V18" s="80">
        <v>573269.6279069767</v>
      </c>
      <c r="W18" s="80">
        <v>8008606.732519953</v>
      </c>
      <c r="X18" s="79">
        <f t="shared" si="11"/>
        <v>24233583.059729256</v>
      </c>
      <c r="Y18" s="82"/>
      <c r="Z18" s="81">
        <v>1290252.4186046512</v>
      </c>
      <c r="AA18" s="80">
        <v>0</v>
      </c>
      <c r="AB18" s="80">
        <v>475853.67441860464</v>
      </c>
      <c r="AC18" s="80">
        <v>1380689.4186046512</v>
      </c>
      <c r="AD18" s="80">
        <v>357441.1627906977</v>
      </c>
      <c r="AE18" s="80">
        <v>1056120.8604651163</v>
      </c>
      <c r="AF18" s="80">
        <v>8998168.279069768</v>
      </c>
      <c r="AG18" s="80">
        <v>593340.976744186</v>
      </c>
      <c r="AH18" s="80">
        <v>438036.37209302327</v>
      </c>
      <c r="AI18" s="80">
        <v>6453132.604651163</v>
      </c>
      <c r="AJ18" s="79">
        <f t="shared" si="12"/>
        <v>21043035.76744186</v>
      </c>
      <c r="AK18" s="82"/>
      <c r="AL18" s="81">
        <v>0</v>
      </c>
      <c r="AM18" s="80">
        <v>0</v>
      </c>
      <c r="AN18" s="80">
        <v>0</v>
      </c>
      <c r="AO18" s="80">
        <v>0</v>
      </c>
      <c r="AP18" s="80">
        <v>0</v>
      </c>
      <c r="AQ18" s="80">
        <v>112</v>
      </c>
      <c r="AR18" s="80">
        <v>2334529</v>
      </c>
      <c r="AS18" s="80">
        <v>0</v>
      </c>
      <c r="AT18" s="80">
        <v>0</v>
      </c>
      <c r="AU18" s="80">
        <v>0</v>
      </c>
      <c r="AV18" s="79">
        <f t="shared" si="13"/>
        <v>2334641</v>
      </c>
    </row>
    <row r="19" spans="1:48" s="2" customFormat="1" ht="12.75">
      <c r="A19" s="2" t="s">
        <v>25</v>
      </c>
      <c r="B19" s="81">
        <f t="shared" si="0"/>
        <v>1338635</v>
      </c>
      <c r="C19" s="80">
        <f t="shared" si="1"/>
        <v>0</v>
      </c>
      <c r="D19" s="80">
        <f t="shared" si="2"/>
        <v>1926142</v>
      </c>
      <c r="E19" s="80">
        <f t="shared" si="3"/>
        <v>2975668.69</v>
      </c>
      <c r="F19" s="80">
        <f t="shared" si="4"/>
        <v>1270221</v>
      </c>
      <c r="G19" s="80">
        <f t="shared" si="5"/>
        <v>1966069</v>
      </c>
      <c r="H19" s="80">
        <f t="shared" si="6"/>
        <v>15555853</v>
      </c>
      <c r="I19" s="80">
        <f t="shared" si="7"/>
        <v>1112141</v>
      </c>
      <c r="J19" s="80">
        <f t="shared" si="8"/>
        <v>975938</v>
      </c>
      <c r="K19" s="80">
        <f t="shared" si="9"/>
        <v>11899754.321426488</v>
      </c>
      <c r="L19" s="79">
        <f t="shared" si="10"/>
        <v>39020422.011426486</v>
      </c>
      <c r="M19" s="82"/>
      <c r="N19" s="81">
        <v>808396.461038961</v>
      </c>
      <c r="O19" s="80">
        <v>0</v>
      </c>
      <c r="P19" s="80">
        <v>1116305.344155844</v>
      </c>
      <c r="Q19" s="80">
        <v>1852945.8848051946</v>
      </c>
      <c r="R19" s="80">
        <v>887349.0779220778</v>
      </c>
      <c r="S19" s="80">
        <v>1303606.9545454544</v>
      </c>
      <c r="T19" s="80">
        <v>9396646.383116882</v>
      </c>
      <c r="U19" s="80">
        <v>705606.8896103896</v>
      </c>
      <c r="V19" s="80">
        <v>611608.7662337662</v>
      </c>
      <c r="W19" s="80">
        <v>7398538.178569347</v>
      </c>
      <c r="X19" s="79">
        <f t="shared" si="11"/>
        <v>24081003.939997915</v>
      </c>
      <c r="Y19" s="82"/>
      <c r="Z19" s="81">
        <v>530238.538961039</v>
      </c>
      <c r="AA19" s="80">
        <v>0</v>
      </c>
      <c r="AB19" s="80">
        <v>809836.6558441559</v>
      </c>
      <c r="AC19" s="80">
        <v>1122722.8051948054</v>
      </c>
      <c r="AD19" s="80">
        <v>382871.9220779221</v>
      </c>
      <c r="AE19" s="80">
        <v>662462.0454545455</v>
      </c>
      <c r="AF19" s="80">
        <v>6159206.616883118</v>
      </c>
      <c r="AG19" s="80">
        <v>406534.1103896104</v>
      </c>
      <c r="AH19" s="80">
        <v>364329.2337662338</v>
      </c>
      <c r="AI19" s="80">
        <v>4501216.142857143</v>
      </c>
      <c r="AJ19" s="79">
        <f t="shared" si="12"/>
        <v>14939418.07142857</v>
      </c>
      <c r="AK19" s="82"/>
      <c r="AL19" s="81">
        <v>0</v>
      </c>
      <c r="AM19" s="80">
        <v>0</v>
      </c>
      <c r="AN19" s="80">
        <v>0</v>
      </c>
      <c r="AO19" s="80">
        <v>0</v>
      </c>
      <c r="AP19" s="80">
        <v>0</v>
      </c>
      <c r="AQ19" s="80">
        <v>0</v>
      </c>
      <c r="AR19" s="80">
        <v>0</v>
      </c>
      <c r="AS19" s="80">
        <v>0</v>
      </c>
      <c r="AT19" s="80">
        <v>0</v>
      </c>
      <c r="AU19" s="80">
        <v>0</v>
      </c>
      <c r="AV19" s="79">
        <f t="shared" si="13"/>
        <v>0</v>
      </c>
    </row>
    <row r="20" spans="1:48" s="2" customFormat="1" ht="12.75">
      <c r="A20" s="2" t="s">
        <v>27</v>
      </c>
      <c r="B20" s="81">
        <f t="shared" si="0"/>
        <v>430101</v>
      </c>
      <c r="C20" s="80">
        <f t="shared" si="1"/>
        <v>0</v>
      </c>
      <c r="D20" s="80">
        <f t="shared" si="2"/>
        <v>1417634.9999999998</v>
      </c>
      <c r="E20" s="80">
        <f t="shared" si="3"/>
        <v>331701.04</v>
      </c>
      <c r="F20" s="80">
        <f t="shared" si="4"/>
        <v>422973</v>
      </c>
      <c r="G20" s="80">
        <f t="shared" si="5"/>
        <v>649436</v>
      </c>
      <c r="H20" s="80">
        <f t="shared" si="6"/>
        <v>5659765</v>
      </c>
      <c r="I20" s="80">
        <f t="shared" si="7"/>
        <v>404674</v>
      </c>
      <c r="J20" s="80">
        <f t="shared" si="8"/>
        <v>342630</v>
      </c>
      <c r="K20" s="80">
        <f t="shared" si="9"/>
        <v>4431975.507008107</v>
      </c>
      <c r="L20" s="79">
        <f t="shared" si="10"/>
        <v>14090890.547008106</v>
      </c>
      <c r="M20" s="82"/>
      <c r="N20" s="81">
        <v>199689.75</v>
      </c>
      <c r="O20" s="80">
        <v>0</v>
      </c>
      <c r="P20" s="80">
        <v>652770.3928571427</v>
      </c>
      <c r="Q20" s="80">
        <v>265999.54</v>
      </c>
      <c r="R20" s="80">
        <v>303744.4285714286</v>
      </c>
      <c r="S20" s="80">
        <v>291291.8571428571</v>
      </c>
      <c r="T20" s="80">
        <v>2566120.464285714</v>
      </c>
      <c r="U20" s="80">
        <v>203432.39285714284</v>
      </c>
      <c r="V20" s="80">
        <v>173473.92857142855</v>
      </c>
      <c r="W20" s="80">
        <v>2224855.1498652506</v>
      </c>
      <c r="X20" s="79">
        <f t="shared" si="11"/>
        <v>6881377.904150965</v>
      </c>
      <c r="Y20" s="82"/>
      <c r="Z20" s="81">
        <v>230411.25</v>
      </c>
      <c r="AA20" s="80">
        <v>0</v>
      </c>
      <c r="AB20" s="80">
        <v>764864.607142857</v>
      </c>
      <c r="AC20" s="80">
        <v>65701.5</v>
      </c>
      <c r="AD20" s="80">
        <v>119228.57142857142</v>
      </c>
      <c r="AE20" s="80">
        <v>358144.14285714284</v>
      </c>
      <c r="AF20" s="80">
        <v>3093644.5357142854</v>
      </c>
      <c r="AG20" s="80">
        <v>201241.60714285713</v>
      </c>
      <c r="AH20" s="80">
        <v>169156.07142857142</v>
      </c>
      <c r="AI20" s="80">
        <v>2207120.3571428573</v>
      </c>
      <c r="AJ20" s="79">
        <f t="shared" si="12"/>
        <v>7209512.642857143</v>
      </c>
      <c r="AK20" s="82"/>
      <c r="AL20" s="81">
        <v>0</v>
      </c>
      <c r="AM20" s="80">
        <v>0</v>
      </c>
      <c r="AN20" s="80">
        <v>0</v>
      </c>
      <c r="AO20" s="80">
        <v>0</v>
      </c>
      <c r="AP20" s="80">
        <v>0</v>
      </c>
      <c r="AQ20" s="80">
        <v>0</v>
      </c>
      <c r="AR20" s="80">
        <v>0</v>
      </c>
      <c r="AS20" s="80">
        <v>0</v>
      </c>
      <c r="AT20" s="80">
        <v>0</v>
      </c>
      <c r="AU20" s="80">
        <v>0</v>
      </c>
      <c r="AV20" s="79">
        <f t="shared" si="13"/>
        <v>0</v>
      </c>
    </row>
    <row r="21" spans="1:48" s="2" customFormat="1" ht="12.75">
      <c r="A21" s="2" t="s">
        <v>29</v>
      </c>
      <c r="B21" s="81">
        <f t="shared" si="0"/>
        <v>5424717.000000001</v>
      </c>
      <c r="C21" s="80">
        <f t="shared" si="1"/>
        <v>0</v>
      </c>
      <c r="D21" s="80">
        <f t="shared" si="2"/>
        <v>15198791.000000004</v>
      </c>
      <c r="E21" s="80">
        <f t="shared" si="3"/>
        <v>6082312.42</v>
      </c>
      <c r="F21" s="80">
        <f t="shared" si="4"/>
        <v>5610887</v>
      </c>
      <c r="G21" s="80">
        <f t="shared" si="5"/>
        <v>9240876</v>
      </c>
      <c r="H21" s="80">
        <f t="shared" si="6"/>
        <v>69299027.00000001</v>
      </c>
      <c r="I21" s="80">
        <f t="shared" si="7"/>
        <v>4726096</v>
      </c>
      <c r="J21" s="80">
        <f t="shared" si="8"/>
        <v>3958122.0000000005</v>
      </c>
      <c r="K21" s="80">
        <f t="shared" si="9"/>
        <v>50758593.845798224</v>
      </c>
      <c r="L21" s="79">
        <f t="shared" si="10"/>
        <v>170299422.26579824</v>
      </c>
      <c r="M21" s="82"/>
      <c r="N21" s="81">
        <v>2123462.9144215537</v>
      </c>
      <c r="O21" s="80">
        <v>0</v>
      </c>
      <c r="P21" s="80">
        <v>5800999.513470683</v>
      </c>
      <c r="Q21" s="80">
        <v>3916406.4406022187</v>
      </c>
      <c r="R21" s="80">
        <v>3309682.686212362</v>
      </c>
      <c r="S21" s="80">
        <v>3412989.2076069736</v>
      </c>
      <c r="T21" s="80">
        <v>25202460.370839942</v>
      </c>
      <c r="U21" s="80">
        <v>2213247.8906497625</v>
      </c>
      <c r="V21" s="80">
        <v>1800227.223454834</v>
      </c>
      <c r="W21" s="80">
        <v>22447940.68573483</v>
      </c>
      <c r="X21" s="79">
        <f t="shared" si="11"/>
        <v>70227416.93299317</v>
      </c>
      <c r="Y21" s="82"/>
      <c r="Z21" s="81">
        <v>3301254.085578447</v>
      </c>
      <c r="AA21" s="80">
        <v>0</v>
      </c>
      <c r="AB21" s="80">
        <v>9397791.48652932</v>
      </c>
      <c r="AC21" s="80">
        <v>2055552.9793977814</v>
      </c>
      <c r="AD21" s="80">
        <v>2083914.3137876387</v>
      </c>
      <c r="AE21" s="80">
        <v>4492866.792393027</v>
      </c>
      <c r="AF21" s="80">
        <v>39213763.62916007</v>
      </c>
      <c r="AG21" s="80">
        <v>2512848.109350238</v>
      </c>
      <c r="AH21" s="80">
        <v>2157894.7765451665</v>
      </c>
      <c r="AI21" s="80">
        <v>28310653.160063393</v>
      </c>
      <c r="AJ21" s="79">
        <f t="shared" si="12"/>
        <v>93526539.33280507</v>
      </c>
      <c r="AK21" s="82"/>
      <c r="AL21" s="81">
        <v>0</v>
      </c>
      <c r="AM21" s="80">
        <v>0</v>
      </c>
      <c r="AN21" s="80">
        <v>0</v>
      </c>
      <c r="AO21" s="80">
        <v>110353</v>
      </c>
      <c r="AP21" s="80">
        <v>217290</v>
      </c>
      <c r="AQ21" s="80">
        <v>1335020</v>
      </c>
      <c r="AR21" s="80">
        <v>4882803</v>
      </c>
      <c r="AS21" s="80">
        <v>0</v>
      </c>
      <c r="AT21" s="80">
        <v>0</v>
      </c>
      <c r="AU21" s="80">
        <v>0</v>
      </c>
      <c r="AV21" s="79">
        <f t="shared" si="13"/>
        <v>6545466</v>
      </c>
    </row>
    <row r="22" spans="1:48" s="2" customFormat="1" ht="12.75">
      <c r="A22" s="2" t="s">
        <v>31</v>
      </c>
      <c r="B22" s="81">
        <f t="shared" si="0"/>
        <v>1122231</v>
      </c>
      <c r="C22" s="80">
        <f t="shared" si="1"/>
        <v>0</v>
      </c>
      <c r="D22" s="80">
        <f t="shared" si="2"/>
        <v>3777404.9999999995</v>
      </c>
      <c r="E22" s="80">
        <f t="shared" si="3"/>
        <v>926483.22</v>
      </c>
      <c r="F22" s="80">
        <f t="shared" si="4"/>
        <v>988937</v>
      </c>
      <c r="G22" s="80">
        <f t="shared" si="5"/>
        <v>1850894</v>
      </c>
      <c r="H22" s="80">
        <f t="shared" si="6"/>
        <v>15154249</v>
      </c>
      <c r="I22" s="80">
        <f t="shared" si="7"/>
        <v>1037048</v>
      </c>
      <c r="J22" s="80">
        <f t="shared" si="8"/>
        <v>925907</v>
      </c>
      <c r="K22" s="80">
        <f t="shared" si="9"/>
        <v>11711209.251726605</v>
      </c>
      <c r="L22" s="79">
        <f t="shared" si="10"/>
        <v>37494363.471726604</v>
      </c>
      <c r="M22" s="82"/>
      <c r="N22" s="81">
        <v>369055.8322147651</v>
      </c>
      <c r="O22" s="80">
        <v>0</v>
      </c>
      <c r="P22" s="80">
        <v>1234508.4429530199</v>
      </c>
      <c r="Q22" s="80">
        <v>541771.3877852348</v>
      </c>
      <c r="R22" s="80">
        <v>535403.0469798658</v>
      </c>
      <c r="S22" s="80">
        <v>730338.7315436241</v>
      </c>
      <c r="T22" s="80">
        <v>5028564.624161073</v>
      </c>
      <c r="U22" s="80">
        <v>396090.14765100664</v>
      </c>
      <c r="V22" s="80">
        <v>344244.6375838926</v>
      </c>
      <c r="W22" s="80">
        <v>4344529.385954793</v>
      </c>
      <c r="X22" s="79">
        <f t="shared" si="11"/>
        <v>13524506.236827273</v>
      </c>
      <c r="Y22" s="82"/>
      <c r="Z22" s="81">
        <v>753175.167785235</v>
      </c>
      <c r="AA22" s="80">
        <v>0</v>
      </c>
      <c r="AB22" s="80">
        <v>2542896.5570469797</v>
      </c>
      <c r="AC22" s="80">
        <v>384711.83221476513</v>
      </c>
      <c r="AD22" s="80">
        <v>453533.95302013424</v>
      </c>
      <c r="AE22" s="80">
        <v>1120073.268456376</v>
      </c>
      <c r="AF22" s="80">
        <v>10112855.375838926</v>
      </c>
      <c r="AG22" s="80">
        <v>640957.8523489933</v>
      </c>
      <c r="AH22" s="80">
        <v>581662.3624161074</v>
      </c>
      <c r="AI22" s="80">
        <v>7366679.865771812</v>
      </c>
      <c r="AJ22" s="79">
        <f t="shared" si="12"/>
        <v>23956546.234899327</v>
      </c>
      <c r="AK22" s="82"/>
      <c r="AL22" s="81">
        <v>0</v>
      </c>
      <c r="AM22" s="80">
        <v>0</v>
      </c>
      <c r="AN22" s="80">
        <v>0</v>
      </c>
      <c r="AO22" s="80">
        <v>0</v>
      </c>
      <c r="AP22" s="80">
        <v>0</v>
      </c>
      <c r="AQ22" s="80">
        <v>482</v>
      </c>
      <c r="AR22" s="80">
        <v>12829</v>
      </c>
      <c r="AS22" s="80">
        <v>0</v>
      </c>
      <c r="AT22" s="80">
        <v>0</v>
      </c>
      <c r="AU22" s="80">
        <v>0</v>
      </c>
      <c r="AV22" s="79">
        <f t="shared" si="13"/>
        <v>13311</v>
      </c>
    </row>
    <row r="23" spans="1:48" s="2" customFormat="1" ht="12.75">
      <c r="A23" s="2" t="s">
        <v>33</v>
      </c>
      <c r="B23" s="81">
        <f t="shared" si="0"/>
        <v>1054519</v>
      </c>
      <c r="C23" s="80">
        <f t="shared" si="1"/>
        <v>0</v>
      </c>
      <c r="D23" s="80">
        <f t="shared" si="2"/>
        <v>2744761</v>
      </c>
      <c r="E23" s="80">
        <f t="shared" si="3"/>
        <v>2002704.04</v>
      </c>
      <c r="F23" s="80">
        <f t="shared" si="4"/>
        <v>1675578</v>
      </c>
      <c r="G23" s="80">
        <f t="shared" si="5"/>
        <v>734585</v>
      </c>
      <c r="H23" s="80">
        <f t="shared" si="6"/>
        <v>11711075</v>
      </c>
      <c r="I23" s="80">
        <f t="shared" si="7"/>
        <v>872988</v>
      </c>
      <c r="J23" s="80">
        <f t="shared" si="8"/>
        <v>686154</v>
      </c>
      <c r="K23" s="80">
        <f t="shared" si="9"/>
        <v>9732552.948076122</v>
      </c>
      <c r="L23" s="79">
        <f t="shared" si="10"/>
        <v>31214916.98807612</v>
      </c>
      <c r="M23" s="82"/>
      <c r="N23" s="81">
        <v>342256.1666666667</v>
      </c>
      <c r="O23" s="80">
        <v>0</v>
      </c>
      <c r="P23" s="80">
        <v>871891.6842105263</v>
      </c>
      <c r="Q23" s="80">
        <v>1092032.8470175439</v>
      </c>
      <c r="R23" s="80">
        <v>1054033.3771929825</v>
      </c>
      <c r="S23" s="80">
        <v>146633.43859649124</v>
      </c>
      <c r="T23" s="80">
        <v>3778524.359649123</v>
      </c>
      <c r="U23" s="80">
        <v>389353.93859649124</v>
      </c>
      <c r="V23" s="80">
        <v>291982.7192982456</v>
      </c>
      <c r="W23" s="80">
        <v>4075302.1586024375</v>
      </c>
      <c r="X23" s="79">
        <f t="shared" si="11"/>
        <v>12042010.689830508</v>
      </c>
      <c r="Y23" s="82"/>
      <c r="Z23" s="81">
        <v>712262.8333333334</v>
      </c>
      <c r="AA23" s="80">
        <v>0</v>
      </c>
      <c r="AB23" s="80">
        <v>1872869.3157894737</v>
      </c>
      <c r="AC23" s="80">
        <v>910671.1929824562</v>
      </c>
      <c r="AD23" s="80">
        <v>621544.6228070175</v>
      </c>
      <c r="AE23" s="80">
        <v>586697.5614035088</v>
      </c>
      <c r="AF23" s="80">
        <v>7892982.640350877</v>
      </c>
      <c r="AG23" s="80">
        <v>483634.06140350876</v>
      </c>
      <c r="AH23" s="80">
        <v>394171.2807017544</v>
      </c>
      <c r="AI23" s="80">
        <v>5657250.7894736845</v>
      </c>
      <c r="AJ23" s="79">
        <f t="shared" si="12"/>
        <v>19132084.298245616</v>
      </c>
      <c r="AK23" s="82"/>
      <c r="AL23" s="81">
        <v>0</v>
      </c>
      <c r="AM23" s="80">
        <v>0</v>
      </c>
      <c r="AN23" s="80">
        <v>0</v>
      </c>
      <c r="AO23" s="80">
        <v>0</v>
      </c>
      <c r="AP23" s="80">
        <v>0</v>
      </c>
      <c r="AQ23" s="80">
        <v>1254</v>
      </c>
      <c r="AR23" s="80">
        <v>39568</v>
      </c>
      <c r="AS23" s="80">
        <v>0</v>
      </c>
      <c r="AT23" s="80">
        <v>0</v>
      </c>
      <c r="AU23" s="80">
        <v>0</v>
      </c>
      <c r="AV23" s="79">
        <f t="shared" si="13"/>
        <v>40822</v>
      </c>
    </row>
    <row r="24" spans="1:48" s="2" customFormat="1" ht="12.75">
      <c r="A24" s="2" t="s">
        <v>35</v>
      </c>
      <c r="B24" s="81">
        <f t="shared" si="0"/>
        <v>1027577</v>
      </c>
      <c r="C24" s="80">
        <f t="shared" si="1"/>
        <v>0</v>
      </c>
      <c r="D24" s="80">
        <f t="shared" si="2"/>
        <v>3175623</v>
      </c>
      <c r="E24" s="80">
        <f t="shared" si="3"/>
        <v>1102591.99</v>
      </c>
      <c r="F24" s="80">
        <f t="shared" si="4"/>
        <v>1210207</v>
      </c>
      <c r="G24" s="80">
        <f t="shared" si="5"/>
        <v>1247740</v>
      </c>
      <c r="H24" s="80">
        <f t="shared" si="6"/>
        <v>12360676.000000002</v>
      </c>
      <c r="I24" s="80">
        <f t="shared" si="7"/>
        <v>942567</v>
      </c>
      <c r="J24" s="80">
        <f t="shared" si="8"/>
        <v>714586</v>
      </c>
      <c r="K24" s="80">
        <f t="shared" si="9"/>
        <v>9778549.268513214</v>
      </c>
      <c r="L24" s="79">
        <f t="shared" si="10"/>
        <v>31560117.258513216</v>
      </c>
      <c r="M24" s="82"/>
      <c r="N24" s="81">
        <v>704866.8677685951</v>
      </c>
      <c r="O24" s="80">
        <v>0</v>
      </c>
      <c r="P24" s="80">
        <v>2143583.4214876033</v>
      </c>
      <c r="Q24" s="80">
        <v>834803.0065289256</v>
      </c>
      <c r="R24" s="80">
        <v>973861.7603305785</v>
      </c>
      <c r="S24" s="80">
        <v>971941.0330578513</v>
      </c>
      <c r="T24" s="80">
        <v>8516351.041322315</v>
      </c>
      <c r="U24" s="80">
        <v>681154.1487603306</v>
      </c>
      <c r="V24" s="80">
        <v>510455.3388429752</v>
      </c>
      <c r="W24" s="80">
        <v>6990977.615620652</v>
      </c>
      <c r="X24" s="79">
        <f t="shared" si="11"/>
        <v>22327994.233719826</v>
      </c>
      <c r="Y24" s="82"/>
      <c r="Z24" s="81">
        <v>322710.13223140495</v>
      </c>
      <c r="AA24" s="80">
        <v>0</v>
      </c>
      <c r="AB24" s="80">
        <v>1032039.5785123968</v>
      </c>
      <c r="AC24" s="80">
        <v>267788.9834710744</v>
      </c>
      <c r="AD24" s="80">
        <v>236345.23966942148</v>
      </c>
      <c r="AE24" s="80">
        <v>275798.96694214875</v>
      </c>
      <c r="AF24" s="80">
        <v>3844324.9586776863</v>
      </c>
      <c r="AG24" s="80">
        <v>261412.85123966943</v>
      </c>
      <c r="AH24" s="80">
        <v>204130.6611570248</v>
      </c>
      <c r="AI24" s="80">
        <v>2787571.652892562</v>
      </c>
      <c r="AJ24" s="79">
        <f t="shared" si="12"/>
        <v>9232123.024793388</v>
      </c>
      <c r="AK24" s="82"/>
      <c r="AL24" s="81">
        <v>0</v>
      </c>
      <c r="AM24" s="80">
        <v>0</v>
      </c>
      <c r="AN24" s="80">
        <v>0</v>
      </c>
      <c r="AO24" s="80">
        <v>0</v>
      </c>
      <c r="AP24" s="80">
        <v>0</v>
      </c>
      <c r="AQ24" s="80">
        <v>0</v>
      </c>
      <c r="AR24" s="80">
        <v>0</v>
      </c>
      <c r="AS24" s="80">
        <v>0</v>
      </c>
      <c r="AT24" s="80">
        <v>0</v>
      </c>
      <c r="AU24" s="80">
        <v>0</v>
      </c>
      <c r="AV24" s="79">
        <f t="shared" si="13"/>
        <v>0</v>
      </c>
    </row>
    <row r="25" spans="1:48" s="2" customFormat="1" ht="12.75">
      <c r="A25" s="2" t="s">
        <v>37</v>
      </c>
      <c r="B25" s="81">
        <f t="shared" si="0"/>
        <v>954803.0000000001</v>
      </c>
      <c r="C25" s="80">
        <f t="shared" si="1"/>
        <v>0</v>
      </c>
      <c r="D25" s="80">
        <f t="shared" si="2"/>
        <v>3174331.0000000005</v>
      </c>
      <c r="E25" s="80">
        <f t="shared" si="3"/>
        <v>1005185.4300000002</v>
      </c>
      <c r="F25" s="80">
        <f t="shared" si="4"/>
        <v>870728</v>
      </c>
      <c r="G25" s="80">
        <f t="shared" si="5"/>
        <v>1583307</v>
      </c>
      <c r="H25" s="80">
        <f t="shared" si="6"/>
        <v>12986195</v>
      </c>
      <c r="I25" s="80">
        <f t="shared" si="7"/>
        <v>888667</v>
      </c>
      <c r="J25" s="80">
        <f t="shared" si="8"/>
        <v>793983</v>
      </c>
      <c r="K25" s="80">
        <f t="shared" si="9"/>
        <v>10209545.329156956</v>
      </c>
      <c r="L25" s="79">
        <f t="shared" si="10"/>
        <v>32466744.759156957</v>
      </c>
      <c r="M25" s="82"/>
      <c r="N25" s="81">
        <v>330797.8897637796</v>
      </c>
      <c r="O25" s="80">
        <v>0</v>
      </c>
      <c r="P25" s="80">
        <v>1092883.472440945</v>
      </c>
      <c r="Q25" s="80">
        <v>629348.5796062993</v>
      </c>
      <c r="R25" s="80">
        <v>446108.49606299214</v>
      </c>
      <c r="S25" s="80">
        <v>655317.4803149607</v>
      </c>
      <c r="T25" s="80">
        <v>4404776.992125985</v>
      </c>
      <c r="U25" s="80">
        <v>342829.157480315</v>
      </c>
      <c r="V25" s="80">
        <v>306367.14960629924</v>
      </c>
      <c r="W25" s="80">
        <v>4092059.7386057745</v>
      </c>
      <c r="X25" s="79">
        <f t="shared" si="11"/>
        <v>12300488.956007352</v>
      </c>
      <c r="Y25" s="82"/>
      <c r="Z25" s="81">
        <v>624005.1102362205</v>
      </c>
      <c r="AA25" s="80">
        <v>0</v>
      </c>
      <c r="AB25" s="80">
        <v>2081447.5275590555</v>
      </c>
      <c r="AC25" s="80">
        <v>375836.8503937008</v>
      </c>
      <c r="AD25" s="80">
        <v>424619.5039370079</v>
      </c>
      <c r="AE25" s="80">
        <v>927989.5196850394</v>
      </c>
      <c r="AF25" s="80">
        <v>8581418.007874016</v>
      </c>
      <c r="AG25" s="80">
        <v>545837.842519685</v>
      </c>
      <c r="AH25" s="80">
        <v>487615.8503937008</v>
      </c>
      <c r="AI25" s="80">
        <v>6117485.590551182</v>
      </c>
      <c r="AJ25" s="79">
        <f t="shared" si="12"/>
        <v>20166255.80314961</v>
      </c>
      <c r="AK25" s="82"/>
      <c r="AL25" s="81">
        <v>0</v>
      </c>
      <c r="AM25" s="80">
        <v>0</v>
      </c>
      <c r="AN25" s="80">
        <v>0</v>
      </c>
      <c r="AO25" s="80">
        <v>0</v>
      </c>
      <c r="AP25" s="80">
        <v>0</v>
      </c>
      <c r="AQ25" s="80">
        <v>0</v>
      </c>
      <c r="AR25" s="80">
        <v>0</v>
      </c>
      <c r="AS25" s="80">
        <v>0</v>
      </c>
      <c r="AT25" s="80">
        <v>0</v>
      </c>
      <c r="AU25" s="80">
        <v>0</v>
      </c>
      <c r="AV25" s="79">
        <f t="shared" si="13"/>
        <v>0</v>
      </c>
    </row>
    <row r="26" spans="1:48" s="2" customFormat="1" ht="12.75">
      <c r="A26" s="2" t="s">
        <v>39</v>
      </c>
      <c r="B26" s="81">
        <f t="shared" si="0"/>
        <v>0</v>
      </c>
      <c r="C26" s="80">
        <f t="shared" si="1"/>
        <v>0</v>
      </c>
      <c r="D26" s="80">
        <f t="shared" si="2"/>
        <v>0</v>
      </c>
      <c r="E26" s="80">
        <f t="shared" si="3"/>
        <v>0</v>
      </c>
      <c r="F26" s="80">
        <f t="shared" si="4"/>
        <v>0</v>
      </c>
      <c r="G26" s="80">
        <f t="shared" si="5"/>
        <v>0</v>
      </c>
      <c r="H26" s="80">
        <f t="shared" si="6"/>
        <v>0</v>
      </c>
      <c r="I26" s="80">
        <f t="shared" si="7"/>
        <v>0</v>
      </c>
      <c r="J26" s="80">
        <f t="shared" si="8"/>
        <v>0</v>
      </c>
      <c r="K26" s="80">
        <f t="shared" si="9"/>
        <v>0</v>
      </c>
      <c r="L26" s="79">
        <f t="shared" si="10"/>
        <v>0</v>
      </c>
      <c r="M26" s="82"/>
      <c r="N26" s="81">
        <v>0</v>
      </c>
      <c r="O26" s="80">
        <v>0</v>
      </c>
      <c r="P26" s="80">
        <v>0</v>
      </c>
      <c r="Q26" s="80">
        <v>0</v>
      </c>
      <c r="R26" s="80">
        <v>0</v>
      </c>
      <c r="S26" s="80">
        <v>0</v>
      </c>
      <c r="T26" s="80">
        <v>0</v>
      </c>
      <c r="U26" s="80">
        <v>0</v>
      </c>
      <c r="V26" s="80">
        <v>0</v>
      </c>
      <c r="W26" s="80">
        <v>0</v>
      </c>
      <c r="X26" s="79">
        <f t="shared" si="11"/>
        <v>0</v>
      </c>
      <c r="Y26" s="82"/>
      <c r="Z26" s="81">
        <v>0</v>
      </c>
      <c r="AA26" s="80">
        <v>0</v>
      </c>
      <c r="AB26" s="80">
        <v>0</v>
      </c>
      <c r="AC26" s="80">
        <v>0</v>
      </c>
      <c r="AD26" s="80">
        <v>0</v>
      </c>
      <c r="AE26" s="80">
        <v>0</v>
      </c>
      <c r="AF26" s="80">
        <v>0</v>
      </c>
      <c r="AG26" s="80">
        <v>0</v>
      </c>
      <c r="AH26" s="80">
        <v>0</v>
      </c>
      <c r="AI26" s="80">
        <v>0</v>
      </c>
      <c r="AJ26" s="79">
        <f t="shared" si="12"/>
        <v>0</v>
      </c>
      <c r="AK26" s="82"/>
      <c r="AL26" s="81">
        <v>0</v>
      </c>
      <c r="AM26" s="80">
        <v>0</v>
      </c>
      <c r="AN26" s="80">
        <v>0</v>
      </c>
      <c r="AO26" s="80">
        <v>0</v>
      </c>
      <c r="AP26" s="80">
        <v>0</v>
      </c>
      <c r="AQ26" s="80">
        <v>0</v>
      </c>
      <c r="AR26" s="80">
        <v>0</v>
      </c>
      <c r="AS26" s="80">
        <v>0</v>
      </c>
      <c r="AT26" s="80">
        <v>0</v>
      </c>
      <c r="AU26" s="80">
        <v>0</v>
      </c>
      <c r="AV26" s="79">
        <f t="shared" si="13"/>
        <v>0</v>
      </c>
    </row>
    <row r="27" spans="1:48" s="2" customFormat="1" ht="12.75">
      <c r="A27" s="2" t="s">
        <v>40</v>
      </c>
      <c r="B27" s="81">
        <f t="shared" si="0"/>
        <v>0</v>
      </c>
      <c r="C27" s="80">
        <f t="shared" si="1"/>
        <v>0</v>
      </c>
      <c r="D27" s="80">
        <f t="shared" si="2"/>
        <v>0</v>
      </c>
      <c r="E27" s="80">
        <f t="shared" si="3"/>
        <v>0</v>
      </c>
      <c r="F27" s="80">
        <f t="shared" si="4"/>
        <v>0</v>
      </c>
      <c r="G27" s="80">
        <f t="shared" si="5"/>
        <v>0</v>
      </c>
      <c r="H27" s="80">
        <f t="shared" si="6"/>
        <v>0</v>
      </c>
      <c r="I27" s="80">
        <f t="shared" si="7"/>
        <v>0</v>
      </c>
      <c r="J27" s="80">
        <f t="shared" si="8"/>
        <v>0</v>
      </c>
      <c r="K27" s="80">
        <f t="shared" si="9"/>
        <v>0</v>
      </c>
      <c r="L27" s="79">
        <f t="shared" si="10"/>
        <v>0</v>
      </c>
      <c r="M27" s="82"/>
      <c r="N27" s="81">
        <v>0</v>
      </c>
      <c r="O27" s="80">
        <v>0</v>
      </c>
      <c r="P27" s="80">
        <v>0</v>
      </c>
      <c r="Q27" s="80">
        <v>0</v>
      </c>
      <c r="R27" s="80">
        <v>0</v>
      </c>
      <c r="S27" s="80">
        <v>0</v>
      </c>
      <c r="T27" s="80">
        <v>0</v>
      </c>
      <c r="U27" s="80">
        <v>0</v>
      </c>
      <c r="V27" s="80">
        <v>0</v>
      </c>
      <c r="W27" s="80">
        <v>0</v>
      </c>
      <c r="X27" s="79">
        <f t="shared" si="11"/>
        <v>0</v>
      </c>
      <c r="Y27" s="82"/>
      <c r="Z27" s="81">
        <v>0</v>
      </c>
      <c r="AA27" s="80">
        <v>0</v>
      </c>
      <c r="AB27" s="80">
        <v>0</v>
      </c>
      <c r="AC27" s="80">
        <v>0</v>
      </c>
      <c r="AD27" s="80">
        <v>0</v>
      </c>
      <c r="AE27" s="80">
        <v>0</v>
      </c>
      <c r="AF27" s="80">
        <v>0</v>
      </c>
      <c r="AG27" s="80">
        <v>0</v>
      </c>
      <c r="AH27" s="80">
        <v>0</v>
      </c>
      <c r="AI27" s="80">
        <v>0</v>
      </c>
      <c r="AJ27" s="79">
        <f t="shared" si="12"/>
        <v>0</v>
      </c>
      <c r="AK27" s="82"/>
      <c r="AL27" s="81">
        <v>0</v>
      </c>
      <c r="AM27" s="80">
        <v>0</v>
      </c>
      <c r="AN27" s="80">
        <v>0</v>
      </c>
      <c r="AO27" s="80">
        <v>0</v>
      </c>
      <c r="AP27" s="80">
        <v>0</v>
      </c>
      <c r="AQ27" s="80">
        <v>0</v>
      </c>
      <c r="AR27" s="80">
        <v>0</v>
      </c>
      <c r="AS27" s="80">
        <v>0</v>
      </c>
      <c r="AT27" s="80">
        <v>0</v>
      </c>
      <c r="AU27" s="80">
        <v>0</v>
      </c>
      <c r="AV27" s="79">
        <f t="shared" si="13"/>
        <v>0</v>
      </c>
    </row>
    <row r="28" spans="1:48" s="2" customFormat="1" ht="12.75">
      <c r="A28" s="2" t="s">
        <v>42</v>
      </c>
      <c r="B28" s="81">
        <f t="shared" si="0"/>
        <v>939802</v>
      </c>
      <c r="C28" s="80">
        <f t="shared" si="1"/>
        <v>0</v>
      </c>
      <c r="D28" s="80">
        <f t="shared" si="2"/>
        <v>3161455</v>
      </c>
      <c r="E28" s="80">
        <f t="shared" si="3"/>
        <v>991841</v>
      </c>
      <c r="F28" s="80">
        <f t="shared" si="4"/>
        <v>554629</v>
      </c>
      <c r="G28" s="80">
        <f t="shared" si="5"/>
        <v>2136981</v>
      </c>
      <c r="H28" s="80">
        <f t="shared" si="6"/>
        <v>19881854</v>
      </c>
      <c r="I28" s="80">
        <f t="shared" si="7"/>
        <v>967385</v>
      </c>
      <c r="J28" s="80">
        <f t="shared" si="8"/>
        <v>799868</v>
      </c>
      <c r="K28" s="80">
        <f t="shared" si="9"/>
        <v>10954010.985680927</v>
      </c>
      <c r="L28" s="79">
        <f t="shared" si="10"/>
        <v>40387825.98568092</v>
      </c>
      <c r="M28" s="82"/>
      <c r="N28" s="81">
        <v>434833.7611940299</v>
      </c>
      <c r="O28" s="80">
        <v>0</v>
      </c>
      <c r="P28" s="80">
        <v>1421314.432835821</v>
      </c>
      <c r="Q28" s="80">
        <v>326238.9104477612</v>
      </c>
      <c r="R28" s="80">
        <v>256619.3880597015</v>
      </c>
      <c r="S28" s="80">
        <v>1445231.194029851</v>
      </c>
      <c r="T28" s="80">
        <v>6585476.104477612</v>
      </c>
      <c r="U28" s="80">
        <v>471126.17910447763</v>
      </c>
      <c r="V28" s="80">
        <v>409950.3880597015</v>
      </c>
      <c r="W28" s="80">
        <v>5667708.657322717</v>
      </c>
      <c r="X28" s="79">
        <f t="shared" si="11"/>
        <v>17018499.015531674</v>
      </c>
      <c r="Y28" s="82"/>
      <c r="Z28" s="81">
        <v>504968.2388059701</v>
      </c>
      <c r="AA28" s="80">
        <v>0</v>
      </c>
      <c r="AB28" s="80">
        <v>1740140.567164179</v>
      </c>
      <c r="AC28" s="80">
        <v>665602.0895522388</v>
      </c>
      <c r="AD28" s="80">
        <v>298009.6119402985</v>
      </c>
      <c r="AE28" s="80">
        <v>691749.8059701492</v>
      </c>
      <c r="AF28" s="80">
        <v>7565507.895522388</v>
      </c>
      <c r="AG28" s="80">
        <v>496258.82089552237</v>
      </c>
      <c r="AH28" s="80">
        <v>389917.6119402985</v>
      </c>
      <c r="AI28" s="80">
        <v>5286302.328358209</v>
      </c>
      <c r="AJ28" s="79">
        <f t="shared" si="12"/>
        <v>17638456.970149253</v>
      </c>
      <c r="AK28" s="82"/>
      <c r="AL28" s="81">
        <v>0</v>
      </c>
      <c r="AM28" s="80">
        <v>0</v>
      </c>
      <c r="AN28" s="80">
        <v>0</v>
      </c>
      <c r="AO28" s="80">
        <v>0</v>
      </c>
      <c r="AP28" s="80">
        <v>0</v>
      </c>
      <c r="AQ28" s="80">
        <v>0</v>
      </c>
      <c r="AR28" s="80">
        <v>5730870</v>
      </c>
      <c r="AS28" s="80">
        <v>0</v>
      </c>
      <c r="AT28" s="80">
        <v>0</v>
      </c>
      <c r="AU28" s="80">
        <v>0</v>
      </c>
      <c r="AV28" s="79">
        <f t="shared" si="13"/>
        <v>5730870</v>
      </c>
    </row>
    <row r="29" spans="1:48" s="2" customFormat="1" ht="12.75">
      <c r="A29" s="2" t="s">
        <v>44</v>
      </c>
      <c r="B29" s="81">
        <f t="shared" si="0"/>
        <v>2822144</v>
      </c>
      <c r="C29" s="80">
        <f t="shared" si="1"/>
        <v>0</v>
      </c>
      <c r="D29" s="80">
        <f t="shared" si="2"/>
        <v>7143953</v>
      </c>
      <c r="E29" s="80">
        <f t="shared" si="3"/>
        <v>2126432.73</v>
      </c>
      <c r="F29" s="80">
        <f t="shared" si="4"/>
        <v>2437721</v>
      </c>
      <c r="G29" s="80">
        <f t="shared" si="5"/>
        <v>3630463</v>
      </c>
      <c r="H29" s="80">
        <f t="shared" si="6"/>
        <v>29962594</v>
      </c>
      <c r="I29" s="80">
        <f t="shared" si="7"/>
        <v>2111279</v>
      </c>
      <c r="J29" s="80">
        <f t="shared" si="8"/>
        <v>1911213</v>
      </c>
      <c r="K29" s="80">
        <f t="shared" si="9"/>
        <v>23302544.94514689</v>
      </c>
      <c r="L29" s="79">
        <f t="shared" si="10"/>
        <v>75448344.6751469</v>
      </c>
      <c r="M29" s="82"/>
      <c r="N29" s="81">
        <v>1338832.8191126278</v>
      </c>
      <c r="O29" s="80">
        <v>0</v>
      </c>
      <c r="P29" s="80">
        <v>3320229.6757679177</v>
      </c>
      <c r="Q29" s="80">
        <v>1427669.9552559727</v>
      </c>
      <c r="R29" s="80">
        <v>1562832.80887372</v>
      </c>
      <c r="S29" s="80">
        <v>1839350.1194539247</v>
      </c>
      <c r="T29" s="80">
        <v>14516031.723549485</v>
      </c>
      <c r="U29" s="80">
        <v>1137690.4163822525</v>
      </c>
      <c r="V29" s="80">
        <v>1003469.8737201365</v>
      </c>
      <c r="W29" s="80">
        <v>11910118.480983065</v>
      </c>
      <c r="X29" s="79">
        <f t="shared" si="11"/>
        <v>38056225.8730991</v>
      </c>
      <c r="Y29" s="82"/>
      <c r="Z29" s="81">
        <v>1483311.1808873722</v>
      </c>
      <c r="AA29" s="80">
        <v>0</v>
      </c>
      <c r="AB29" s="80">
        <v>3823723.324232082</v>
      </c>
      <c r="AC29" s="80">
        <v>698762.7747440273</v>
      </c>
      <c r="AD29" s="80">
        <v>874888.19112628</v>
      </c>
      <c r="AE29" s="80">
        <v>1791112.8805460753</v>
      </c>
      <c r="AF29" s="80">
        <v>15446562.276450515</v>
      </c>
      <c r="AG29" s="80">
        <v>973588.5836177475</v>
      </c>
      <c r="AH29" s="80">
        <v>907743.1262798635</v>
      </c>
      <c r="AI29" s="80">
        <v>11392426.464163823</v>
      </c>
      <c r="AJ29" s="79">
        <f t="shared" si="12"/>
        <v>37392118.80204779</v>
      </c>
      <c r="AK29" s="82"/>
      <c r="AL29" s="81">
        <v>0</v>
      </c>
      <c r="AM29" s="80">
        <v>0</v>
      </c>
      <c r="AN29" s="80">
        <v>0</v>
      </c>
      <c r="AO29" s="80">
        <v>0</v>
      </c>
      <c r="AP29" s="80">
        <v>0</v>
      </c>
      <c r="AQ29" s="80">
        <v>0</v>
      </c>
      <c r="AR29" s="80">
        <v>0</v>
      </c>
      <c r="AS29" s="80">
        <v>0</v>
      </c>
      <c r="AT29" s="80">
        <v>0</v>
      </c>
      <c r="AU29" s="80">
        <v>0</v>
      </c>
      <c r="AV29" s="79">
        <f t="shared" si="13"/>
        <v>0</v>
      </c>
    </row>
    <row r="30" spans="1:48" s="2" customFormat="1" ht="12.75">
      <c r="A30" s="2" t="s">
        <v>45</v>
      </c>
      <c r="B30" s="81">
        <f t="shared" si="0"/>
        <v>0</v>
      </c>
      <c r="C30" s="80">
        <f t="shared" si="1"/>
        <v>0</v>
      </c>
      <c r="D30" s="80">
        <f t="shared" si="2"/>
        <v>0</v>
      </c>
      <c r="E30" s="80">
        <f t="shared" si="3"/>
        <v>0</v>
      </c>
      <c r="F30" s="80">
        <f t="shared" si="4"/>
        <v>0</v>
      </c>
      <c r="G30" s="80">
        <f t="shared" si="5"/>
        <v>0</v>
      </c>
      <c r="H30" s="80">
        <f t="shared" si="6"/>
        <v>0</v>
      </c>
      <c r="I30" s="80">
        <f t="shared" si="7"/>
        <v>0</v>
      </c>
      <c r="J30" s="80">
        <f t="shared" si="8"/>
        <v>0</v>
      </c>
      <c r="K30" s="80">
        <f t="shared" si="9"/>
        <v>0</v>
      </c>
      <c r="L30" s="79">
        <f t="shared" si="10"/>
        <v>0</v>
      </c>
      <c r="M30" s="82"/>
      <c r="N30" s="81">
        <v>0</v>
      </c>
      <c r="O30" s="80">
        <v>0</v>
      </c>
      <c r="P30" s="80">
        <v>0</v>
      </c>
      <c r="Q30" s="80">
        <v>0</v>
      </c>
      <c r="R30" s="80">
        <v>0</v>
      </c>
      <c r="S30" s="80">
        <v>0</v>
      </c>
      <c r="T30" s="80">
        <v>0</v>
      </c>
      <c r="U30" s="80">
        <v>0</v>
      </c>
      <c r="V30" s="80">
        <v>0</v>
      </c>
      <c r="W30" s="80">
        <v>0</v>
      </c>
      <c r="X30" s="79">
        <f t="shared" si="11"/>
        <v>0</v>
      </c>
      <c r="Y30" s="82"/>
      <c r="Z30" s="81">
        <v>0</v>
      </c>
      <c r="AA30" s="80">
        <v>0</v>
      </c>
      <c r="AB30" s="80">
        <v>0</v>
      </c>
      <c r="AC30" s="80">
        <v>0</v>
      </c>
      <c r="AD30" s="80">
        <v>0</v>
      </c>
      <c r="AE30" s="80">
        <v>0</v>
      </c>
      <c r="AF30" s="80">
        <v>0</v>
      </c>
      <c r="AG30" s="80">
        <v>0</v>
      </c>
      <c r="AH30" s="80">
        <v>0</v>
      </c>
      <c r="AI30" s="80">
        <v>0</v>
      </c>
      <c r="AJ30" s="79">
        <f t="shared" si="12"/>
        <v>0</v>
      </c>
      <c r="AK30" s="82"/>
      <c r="AL30" s="81">
        <v>0</v>
      </c>
      <c r="AM30" s="80">
        <v>0</v>
      </c>
      <c r="AN30" s="80">
        <v>0</v>
      </c>
      <c r="AO30" s="80">
        <v>0</v>
      </c>
      <c r="AP30" s="80">
        <v>0</v>
      </c>
      <c r="AQ30" s="80">
        <v>0</v>
      </c>
      <c r="AR30" s="80">
        <v>0</v>
      </c>
      <c r="AS30" s="80">
        <v>0</v>
      </c>
      <c r="AT30" s="80">
        <v>0</v>
      </c>
      <c r="AU30" s="80">
        <v>0</v>
      </c>
      <c r="AV30" s="79">
        <f t="shared" si="13"/>
        <v>0</v>
      </c>
    </row>
    <row r="31" spans="1:48" s="2" customFormat="1" ht="12.75">
      <c r="A31" s="2" t="s">
        <v>46</v>
      </c>
      <c r="B31" s="81">
        <f t="shared" si="0"/>
        <v>1586588</v>
      </c>
      <c r="C31" s="80">
        <f t="shared" si="1"/>
        <v>0</v>
      </c>
      <c r="D31" s="80">
        <f t="shared" si="2"/>
        <v>4499006</v>
      </c>
      <c r="E31" s="80">
        <f t="shared" si="3"/>
        <v>1245140.8</v>
      </c>
      <c r="F31" s="80">
        <f t="shared" si="4"/>
        <v>1511781</v>
      </c>
      <c r="G31" s="80">
        <f t="shared" si="5"/>
        <v>2034932</v>
      </c>
      <c r="H31" s="80">
        <f t="shared" si="6"/>
        <v>17418752</v>
      </c>
      <c r="I31" s="80">
        <f t="shared" si="7"/>
        <v>1701772</v>
      </c>
      <c r="J31" s="80">
        <f t="shared" si="8"/>
        <v>1054484</v>
      </c>
      <c r="K31" s="80">
        <f t="shared" si="9"/>
        <v>13934982.24980466</v>
      </c>
      <c r="L31" s="79">
        <f t="shared" si="10"/>
        <v>44987438.04980466</v>
      </c>
      <c r="M31" s="82"/>
      <c r="N31" s="81">
        <v>389688.2807017544</v>
      </c>
      <c r="O31" s="80">
        <v>0</v>
      </c>
      <c r="P31" s="80">
        <v>1111293.6140350876</v>
      </c>
      <c r="Q31" s="80">
        <v>922158.2385964913</v>
      </c>
      <c r="R31" s="80">
        <v>827023.2807017544</v>
      </c>
      <c r="S31" s="80">
        <v>682891.2280701754</v>
      </c>
      <c r="T31" s="80">
        <v>4336273.771929825</v>
      </c>
      <c r="U31" s="80">
        <v>540127.701754386</v>
      </c>
      <c r="V31" s="80">
        <v>348997.91228070174</v>
      </c>
      <c r="W31" s="80">
        <v>4438125.969102905</v>
      </c>
      <c r="X31" s="79">
        <f t="shared" si="11"/>
        <v>13596579.997173078</v>
      </c>
      <c r="Y31" s="82"/>
      <c r="Z31" s="81">
        <v>1196899.7192982456</v>
      </c>
      <c r="AA31" s="80">
        <v>0</v>
      </c>
      <c r="AB31" s="80">
        <v>3387712.3859649124</v>
      </c>
      <c r="AC31" s="80">
        <v>322847.56140350876</v>
      </c>
      <c r="AD31" s="80">
        <v>684757.7192982456</v>
      </c>
      <c r="AE31" s="80">
        <v>1351840.7719298245</v>
      </c>
      <c r="AF31" s="80">
        <v>13072204.228070177</v>
      </c>
      <c r="AG31" s="80">
        <v>1161644.298245614</v>
      </c>
      <c r="AH31" s="80">
        <v>705486.0877192982</v>
      </c>
      <c r="AI31" s="80">
        <v>9496856.280701755</v>
      </c>
      <c r="AJ31" s="79">
        <f t="shared" si="12"/>
        <v>31380249.05263158</v>
      </c>
      <c r="AK31" s="82"/>
      <c r="AL31" s="81">
        <v>0</v>
      </c>
      <c r="AM31" s="80">
        <v>0</v>
      </c>
      <c r="AN31" s="80">
        <v>0</v>
      </c>
      <c r="AO31" s="80">
        <v>135</v>
      </c>
      <c r="AP31" s="80">
        <v>0</v>
      </c>
      <c r="AQ31" s="80">
        <v>200</v>
      </c>
      <c r="AR31" s="80">
        <v>10274</v>
      </c>
      <c r="AS31" s="80">
        <v>0</v>
      </c>
      <c r="AT31" s="80">
        <v>0</v>
      </c>
      <c r="AU31" s="80">
        <v>0</v>
      </c>
      <c r="AV31" s="79">
        <f t="shared" si="13"/>
        <v>10609</v>
      </c>
    </row>
    <row r="32" spans="1:48" s="2" customFormat="1" ht="12.75">
      <c r="A32" s="2" t="s">
        <v>47</v>
      </c>
      <c r="B32" s="81">
        <f t="shared" si="0"/>
        <v>759574</v>
      </c>
      <c r="C32" s="80">
        <f t="shared" si="1"/>
        <v>0</v>
      </c>
      <c r="D32" s="80">
        <f t="shared" si="2"/>
        <v>896290.0000000001</v>
      </c>
      <c r="E32" s="80">
        <f t="shared" si="3"/>
        <v>2135819.6300000004</v>
      </c>
      <c r="F32" s="80">
        <f t="shared" si="4"/>
        <v>1011323</v>
      </c>
      <c r="G32" s="80">
        <f t="shared" si="5"/>
        <v>1101256.0000000002</v>
      </c>
      <c r="H32" s="80">
        <f t="shared" si="6"/>
        <v>8499265</v>
      </c>
      <c r="I32" s="80">
        <f t="shared" si="7"/>
        <v>731295.0000000001</v>
      </c>
      <c r="J32" s="80">
        <f t="shared" si="8"/>
        <v>440702</v>
      </c>
      <c r="K32" s="80">
        <f t="shared" si="9"/>
        <v>7312043.009375939</v>
      </c>
      <c r="L32" s="79">
        <f t="shared" si="10"/>
        <v>22887567.63937594</v>
      </c>
      <c r="M32" s="82"/>
      <c r="N32" s="81">
        <v>574312.0487804879</v>
      </c>
      <c r="O32" s="80">
        <v>0</v>
      </c>
      <c r="P32" s="80">
        <v>665232.2439024391</v>
      </c>
      <c r="Q32" s="80">
        <v>1813899.9714634148</v>
      </c>
      <c r="R32" s="80">
        <v>833076</v>
      </c>
      <c r="S32" s="80">
        <v>904359.1463414636</v>
      </c>
      <c r="T32" s="80">
        <v>6355527.292682927</v>
      </c>
      <c r="U32" s="80">
        <v>582831.9512195123</v>
      </c>
      <c r="V32" s="80">
        <v>356381.756097561</v>
      </c>
      <c r="W32" s="80">
        <v>5855567.155717403</v>
      </c>
      <c r="X32" s="79">
        <f t="shared" si="11"/>
        <v>17941187.566205207</v>
      </c>
      <c r="Y32" s="82"/>
      <c r="Z32" s="81">
        <v>185261.9512195122</v>
      </c>
      <c r="AA32" s="80">
        <v>0</v>
      </c>
      <c r="AB32" s="80">
        <v>231057.756097561</v>
      </c>
      <c r="AC32" s="80">
        <v>321538.6585365854</v>
      </c>
      <c r="AD32" s="80">
        <v>177406</v>
      </c>
      <c r="AE32" s="80">
        <v>187248.8536585366</v>
      </c>
      <c r="AF32" s="80">
        <v>2058794.7073170734</v>
      </c>
      <c r="AG32" s="80">
        <v>148463.04878048782</v>
      </c>
      <c r="AH32" s="80">
        <v>84320.24390243903</v>
      </c>
      <c r="AI32" s="80">
        <v>1456475.8536585367</v>
      </c>
      <c r="AJ32" s="79">
        <f t="shared" si="12"/>
        <v>4850567.073170733</v>
      </c>
      <c r="AK32" s="82"/>
      <c r="AL32" s="81">
        <v>0</v>
      </c>
      <c r="AM32" s="80">
        <v>0</v>
      </c>
      <c r="AN32" s="80">
        <v>0</v>
      </c>
      <c r="AO32" s="80">
        <v>381</v>
      </c>
      <c r="AP32" s="80">
        <v>841</v>
      </c>
      <c r="AQ32" s="80">
        <v>9648</v>
      </c>
      <c r="AR32" s="80">
        <v>84943</v>
      </c>
      <c r="AS32" s="80">
        <v>0</v>
      </c>
      <c r="AT32" s="80">
        <v>0</v>
      </c>
      <c r="AU32" s="80">
        <v>0</v>
      </c>
      <c r="AV32" s="79">
        <f t="shared" si="13"/>
        <v>95813</v>
      </c>
    </row>
    <row r="33" spans="1:48" s="2" customFormat="1" ht="12.75">
      <c r="A33" s="2" t="s">
        <v>48</v>
      </c>
      <c r="B33" s="81">
        <f t="shared" si="0"/>
        <v>1318799</v>
      </c>
      <c r="C33" s="80">
        <f t="shared" si="1"/>
        <v>0</v>
      </c>
      <c r="D33" s="80">
        <f t="shared" si="2"/>
        <v>4311701</v>
      </c>
      <c r="E33" s="80">
        <f t="shared" si="3"/>
        <v>6163610.050000001</v>
      </c>
      <c r="F33" s="80">
        <f t="shared" si="4"/>
        <v>2921350</v>
      </c>
      <c r="G33" s="80">
        <f t="shared" si="5"/>
        <v>3390736</v>
      </c>
      <c r="H33" s="80">
        <f t="shared" si="6"/>
        <v>28170795</v>
      </c>
      <c r="I33" s="80">
        <f t="shared" si="7"/>
        <v>2048095</v>
      </c>
      <c r="J33" s="80">
        <f t="shared" si="8"/>
        <v>1799578</v>
      </c>
      <c r="K33" s="80">
        <f t="shared" si="9"/>
        <v>21939785.45971214</v>
      </c>
      <c r="L33" s="79">
        <f t="shared" si="10"/>
        <v>72064449.50971213</v>
      </c>
      <c r="M33" s="82"/>
      <c r="N33" s="81">
        <v>901337.4460431654</v>
      </c>
      <c r="O33" s="80">
        <v>0</v>
      </c>
      <c r="P33" s="80">
        <v>2873515.381294964</v>
      </c>
      <c r="Q33" s="80">
        <v>4502851.438489209</v>
      </c>
      <c r="R33" s="80">
        <v>2116298.4676258992</v>
      </c>
      <c r="S33" s="80">
        <v>2488404.4820143883</v>
      </c>
      <c r="T33" s="80">
        <v>19305690.474820144</v>
      </c>
      <c r="U33" s="80">
        <v>1477335.928057554</v>
      </c>
      <c r="V33" s="80">
        <v>1285698.2014388489</v>
      </c>
      <c r="W33" s="80">
        <v>15434210.409352425</v>
      </c>
      <c r="X33" s="79">
        <f t="shared" si="11"/>
        <v>50385342.2291366</v>
      </c>
      <c r="Y33" s="82"/>
      <c r="Z33" s="81">
        <v>417461.5539568346</v>
      </c>
      <c r="AA33" s="80">
        <v>0</v>
      </c>
      <c r="AB33" s="80">
        <v>1438185.6187050361</v>
      </c>
      <c r="AC33" s="80">
        <v>1660758.6115107916</v>
      </c>
      <c r="AD33" s="80">
        <v>805051.5323741008</v>
      </c>
      <c r="AE33" s="80">
        <v>902331.5179856117</v>
      </c>
      <c r="AF33" s="80">
        <v>8865104.525179856</v>
      </c>
      <c r="AG33" s="80">
        <v>570759.0719424462</v>
      </c>
      <c r="AH33" s="80">
        <v>513879.79856115114</v>
      </c>
      <c r="AI33" s="80">
        <v>6505575.050359713</v>
      </c>
      <c r="AJ33" s="79">
        <f t="shared" si="12"/>
        <v>21679107.280575544</v>
      </c>
      <c r="AK33" s="82"/>
      <c r="AL33" s="81">
        <v>0</v>
      </c>
      <c r="AM33" s="80">
        <v>0</v>
      </c>
      <c r="AN33" s="80">
        <v>0</v>
      </c>
      <c r="AO33" s="80">
        <v>0</v>
      </c>
      <c r="AP33" s="80">
        <v>0</v>
      </c>
      <c r="AQ33" s="80">
        <v>0</v>
      </c>
      <c r="AR33" s="80">
        <v>0</v>
      </c>
      <c r="AS33" s="80">
        <v>0</v>
      </c>
      <c r="AT33" s="80">
        <v>0</v>
      </c>
      <c r="AU33" s="80">
        <v>0</v>
      </c>
      <c r="AV33" s="79">
        <f t="shared" si="13"/>
        <v>0</v>
      </c>
    </row>
    <row r="34" spans="1:48" s="2" customFormat="1" ht="12.75">
      <c r="A34" s="2" t="s">
        <v>49</v>
      </c>
      <c r="B34" s="81">
        <f t="shared" si="0"/>
        <v>210004</v>
      </c>
      <c r="C34" s="80">
        <f t="shared" si="1"/>
        <v>0</v>
      </c>
      <c r="D34" s="80">
        <f t="shared" si="2"/>
        <v>668346</v>
      </c>
      <c r="E34" s="80">
        <f t="shared" si="3"/>
        <v>375009.61</v>
      </c>
      <c r="F34" s="80">
        <f t="shared" si="4"/>
        <v>219468</v>
      </c>
      <c r="G34" s="80">
        <f t="shared" si="5"/>
        <v>201140</v>
      </c>
      <c r="H34" s="80">
        <f t="shared" si="6"/>
        <v>2298696</v>
      </c>
      <c r="I34" s="80">
        <f t="shared" si="7"/>
        <v>265066</v>
      </c>
      <c r="J34" s="80">
        <f t="shared" si="8"/>
        <v>95654</v>
      </c>
      <c r="K34" s="80">
        <f t="shared" si="9"/>
        <v>1926260.7990683476</v>
      </c>
      <c r="L34" s="79">
        <f t="shared" si="10"/>
        <v>6259644.409068347</v>
      </c>
      <c r="M34" s="82"/>
      <c r="N34" s="81">
        <v>96251.83333333333</v>
      </c>
      <c r="O34" s="80">
        <v>0</v>
      </c>
      <c r="P34" s="80">
        <v>304427.375</v>
      </c>
      <c r="Q34" s="80">
        <v>223959.11</v>
      </c>
      <c r="R34" s="80">
        <v>170409.79166666666</v>
      </c>
      <c r="S34" s="80">
        <v>174644.875</v>
      </c>
      <c r="T34" s="80">
        <v>1010158.8333333333</v>
      </c>
      <c r="U34" s="80">
        <v>117999.33333333333</v>
      </c>
      <c r="V34" s="80">
        <v>57870.041666666664</v>
      </c>
      <c r="W34" s="80">
        <v>997677.2990683477</v>
      </c>
      <c r="X34" s="79">
        <f t="shared" si="11"/>
        <v>3153398.492401681</v>
      </c>
      <c r="Y34" s="82"/>
      <c r="Z34" s="81">
        <v>113752.16666666666</v>
      </c>
      <c r="AA34" s="80">
        <v>0</v>
      </c>
      <c r="AB34" s="80">
        <v>363918.625</v>
      </c>
      <c r="AC34" s="80">
        <v>151050.5</v>
      </c>
      <c r="AD34" s="80">
        <v>49058.20833333333</v>
      </c>
      <c r="AE34" s="80">
        <v>26495.125</v>
      </c>
      <c r="AF34" s="80">
        <v>1288537.1666666665</v>
      </c>
      <c r="AG34" s="80">
        <v>147066.66666666666</v>
      </c>
      <c r="AH34" s="80">
        <v>37783.95833333333</v>
      </c>
      <c r="AI34" s="80">
        <v>928583.5</v>
      </c>
      <c r="AJ34" s="79">
        <f t="shared" si="12"/>
        <v>3106245.9166666665</v>
      </c>
      <c r="AK34" s="82"/>
      <c r="AL34" s="81">
        <v>0</v>
      </c>
      <c r="AM34" s="80">
        <v>0</v>
      </c>
      <c r="AN34" s="80">
        <v>0</v>
      </c>
      <c r="AO34" s="80">
        <v>0</v>
      </c>
      <c r="AP34" s="80">
        <v>0</v>
      </c>
      <c r="AQ34" s="80">
        <v>0</v>
      </c>
      <c r="AR34" s="80">
        <v>0</v>
      </c>
      <c r="AS34" s="80">
        <v>0</v>
      </c>
      <c r="AT34" s="80">
        <v>0</v>
      </c>
      <c r="AU34" s="80">
        <v>0</v>
      </c>
      <c r="AV34" s="79">
        <f t="shared" si="13"/>
        <v>0</v>
      </c>
    </row>
    <row r="35" spans="1:48" s="2" customFormat="1" ht="12.75">
      <c r="A35" s="2" t="s">
        <v>50</v>
      </c>
      <c r="B35" s="81">
        <f t="shared" si="0"/>
        <v>539756</v>
      </c>
      <c r="C35" s="80">
        <f t="shared" si="1"/>
        <v>0</v>
      </c>
      <c r="D35" s="80">
        <f t="shared" si="2"/>
        <v>673673</v>
      </c>
      <c r="E35" s="80">
        <f t="shared" si="3"/>
        <v>1396173.59</v>
      </c>
      <c r="F35" s="80">
        <f t="shared" si="4"/>
        <v>546404</v>
      </c>
      <c r="G35" s="80">
        <f t="shared" si="5"/>
        <v>757161</v>
      </c>
      <c r="H35" s="80">
        <f t="shared" si="6"/>
        <v>6071820</v>
      </c>
      <c r="I35" s="80">
        <f t="shared" si="7"/>
        <v>500796</v>
      </c>
      <c r="J35" s="80">
        <f t="shared" si="8"/>
        <v>323060</v>
      </c>
      <c r="K35" s="80">
        <f t="shared" si="9"/>
        <v>4970911.41583508</v>
      </c>
      <c r="L35" s="79">
        <f t="shared" si="10"/>
        <v>15779755.005835079</v>
      </c>
      <c r="M35" s="82"/>
      <c r="N35" s="81">
        <v>311045.8305084746</v>
      </c>
      <c r="O35" s="80">
        <v>0</v>
      </c>
      <c r="P35" s="80">
        <v>361572.2711864407</v>
      </c>
      <c r="Q35" s="80">
        <v>954347.3527118645</v>
      </c>
      <c r="R35" s="80">
        <v>422664.33898305084</v>
      </c>
      <c r="S35" s="80">
        <v>551132.0169491526</v>
      </c>
      <c r="T35" s="80">
        <v>3496636.338983051</v>
      </c>
      <c r="U35" s="80">
        <v>317928.23728813557</v>
      </c>
      <c r="V35" s="80">
        <v>212654.9152542373</v>
      </c>
      <c r="W35" s="80">
        <v>3147776.6700723674</v>
      </c>
      <c r="X35" s="79">
        <f t="shared" si="11"/>
        <v>9775757.971936775</v>
      </c>
      <c r="Y35" s="82"/>
      <c r="Z35" s="81">
        <v>228710.16949152545</v>
      </c>
      <c r="AA35" s="80">
        <v>0</v>
      </c>
      <c r="AB35" s="80">
        <v>312100.72881355934</v>
      </c>
      <c r="AC35" s="80">
        <v>441826.2372881356</v>
      </c>
      <c r="AD35" s="80">
        <v>123739.66101694916</v>
      </c>
      <c r="AE35" s="80">
        <v>206028.98305084748</v>
      </c>
      <c r="AF35" s="80">
        <v>2575183.6610169495</v>
      </c>
      <c r="AG35" s="80">
        <v>182867.76271186443</v>
      </c>
      <c r="AH35" s="80">
        <v>110405.08474576272</v>
      </c>
      <c r="AI35" s="80">
        <v>1823134.745762712</v>
      </c>
      <c r="AJ35" s="79">
        <f t="shared" si="12"/>
        <v>6003997.033898306</v>
      </c>
      <c r="AK35" s="82"/>
      <c r="AL35" s="81">
        <v>0</v>
      </c>
      <c r="AM35" s="80">
        <v>0</v>
      </c>
      <c r="AN35" s="80">
        <v>0</v>
      </c>
      <c r="AO35" s="80">
        <v>0</v>
      </c>
      <c r="AP35" s="80">
        <v>0</v>
      </c>
      <c r="AQ35" s="80">
        <v>0</v>
      </c>
      <c r="AR35" s="80">
        <v>0</v>
      </c>
      <c r="AS35" s="80">
        <v>0</v>
      </c>
      <c r="AT35" s="80">
        <v>0</v>
      </c>
      <c r="AU35" s="80">
        <v>0</v>
      </c>
      <c r="AV35" s="79">
        <f t="shared" si="13"/>
        <v>0</v>
      </c>
    </row>
    <row r="36" spans="1:48" s="2" customFormat="1" ht="12.75">
      <c r="A36" s="2" t="s">
        <v>51</v>
      </c>
      <c r="B36" s="81">
        <f t="shared" si="0"/>
        <v>534137</v>
      </c>
      <c r="C36" s="80">
        <f t="shared" si="1"/>
        <v>0</v>
      </c>
      <c r="D36" s="80">
        <f t="shared" si="2"/>
        <v>883611</v>
      </c>
      <c r="E36" s="80">
        <f t="shared" si="3"/>
        <v>1703672.6800000002</v>
      </c>
      <c r="F36" s="80">
        <f t="shared" si="4"/>
        <v>513203</v>
      </c>
      <c r="G36" s="80">
        <f t="shared" si="5"/>
        <v>730351</v>
      </c>
      <c r="H36" s="80">
        <f t="shared" si="6"/>
        <v>7013276</v>
      </c>
      <c r="I36" s="80">
        <f t="shared" si="7"/>
        <v>471458</v>
      </c>
      <c r="J36" s="80">
        <f t="shared" si="8"/>
        <v>431933.00000000006</v>
      </c>
      <c r="K36" s="80">
        <f t="shared" si="9"/>
        <v>5524758.253456812</v>
      </c>
      <c r="L36" s="79">
        <f t="shared" si="10"/>
        <v>17806399.933456812</v>
      </c>
      <c r="M36" s="82"/>
      <c r="N36" s="81">
        <v>340609.1014492754</v>
      </c>
      <c r="O36" s="80">
        <v>0</v>
      </c>
      <c r="P36" s="80">
        <v>532547.2028985508</v>
      </c>
      <c r="Q36" s="80">
        <v>1067318.1727536232</v>
      </c>
      <c r="R36" s="80">
        <v>361950.82608695654</v>
      </c>
      <c r="S36" s="80">
        <v>604012.5942028986</v>
      </c>
      <c r="T36" s="80">
        <v>4455539.927536232</v>
      </c>
      <c r="U36" s="80">
        <v>317104.0724637681</v>
      </c>
      <c r="V36" s="80">
        <v>286076.11594202905</v>
      </c>
      <c r="W36" s="80">
        <v>3681939.7751959427</v>
      </c>
      <c r="X36" s="79">
        <f t="shared" si="11"/>
        <v>11647097.788529277</v>
      </c>
      <c r="Y36" s="82"/>
      <c r="Z36" s="81">
        <v>193527.89855072464</v>
      </c>
      <c r="AA36" s="80">
        <v>0</v>
      </c>
      <c r="AB36" s="80">
        <v>351063.7971014493</v>
      </c>
      <c r="AC36" s="80">
        <v>636354.5072463768</v>
      </c>
      <c r="AD36" s="80">
        <v>151252.1739130435</v>
      </c>
      <c r="AE36" s="80">
        <v>126338.40579710144</v>
      </c>
      <c r="AF36" s="80">
        <v>2557736.072463768</v>
      </c>
      <c r="AG36" s="80">
        <v>154353.92753623187</v>
      </c>
      <c r="AH36" s="80">
        <v>145856.884057971</v>
      </c>
      <c r="AI36" s="80">
        <v>1842818.4782608696</v>
      </c>
      <c r="AJ36" s="79">
        <f t="shared" si="12"/>
        <v>6159302.144927537</v>
      </c>
      <c r="AK36" s="82"/>
      <c r="AL36" s="81">
        <v>0</v>
      </c>
      <c r="AM36" s="80">
        <v>0</v>
      </c>
      <c r="AN36" s="80">
        <v>0</v>
      </c>
      <c r="AO36" s="80">
        <v>0</v>
      </c>
      <c r="AP36" s="80">
        <v>0</v>
      </c>
      <c r="AQ36" s="80">
        <v>0</v>
      </c>
      <c r="AR36" s="80">
        <v>0</v>
      </c>
      <c r="AS36" s="80">
        <v>0</v>
      </c>
      <c r="AT36" s="80">
        <v>0</v>
      </c>
      <c r="AU36" s="80">
        <v>0</v>
      </c>
      <c r="AV36" s="79">
        <f t="shared" si="13"/>
        <v>0</v>
      </c>
    </row>
    <row r="37" spans="1:48" s="2" customFormat="1" ht="12.75">
      <c r="A37" s="2" t="s">
        <v>52</v>
      </c>
      <c r="B37" s="81">
        <f t="shared" si="0"/>
        <v>0</v>
      </c>
      <c r="C37" s="80">
        <f t="shared" si="1"/>
        <v>0</v>
      </c>
      <c r="D37" s="80">
        <f t="shared" si="2"/>
        <v>0</v>
      </c>
      <c r="E37" s="80">
        <f t="shared" si="3"/>
        <v>0</v>
      </c>
      <c r="F37" s="80">
        <f t="shared" si="4"/>
        <v>0</v>
      </c>
      <c r="G37" s="80">
        <f t="shared" si="5"/>
        <v>0</v>
      </c>
      <c r="H37" s="80">
        <f t="shared" si="6"/>
        <v>0</v>
      </c>
      <c r="I37" s="80">
        <f t="shared" si="7"/>
        <v>0</v>
      </c>
      <c r="J37" s="80">
        <f t="shared" si="8"/>
        <v>0</v>
      </c>
      <c r="K37" s="80">
        <f t="shared" si="9"/>
        <v>0</v>
      </c>
      <c r="L37" s="79">
        <f t="shared" si="10"/>
        <v>0</v>
      </c>
      <c r="M37" s="82"/>
      <c r="N37" s="81">
        <v>0</v>
      </c>
      <c r="O37" s="80">
        <v>0</v>
      </c>
      <c r="P37" s="80">
        <v>0</v>
      </c>
      <c r="Q37" s="80">
        <v>0</v>
      </c>
      <c r="R37" s="80">
        <v>0</v>
      </c>
      <c r="S37" s="80">
        <v>0</v>
      </c>
      <c r="T37" s="80">
        <v>0</v>
      </c>
      <c r="U37" s="80">
        <v>0</v>
      </c>
      <c r="V37" s="80">
        <v>0</v>
      </c>
      <c r="W37" s="80">
        <v>0</v>
      </c>
      <c r="X37" s="79">
        <f t="shared" si="11"/>
        <v>0</v>
      </c>
      <c r="Y37" s="82"/>
      <c r="Z37" s="81">
        <v>0</v>
      </c>
      <c r="AA37" s="80">
        <v>0</v>
      </c>
      <c r="AB37" s="80">
        <v>0</v>
      </c>
      <c r="AC37" s="80">
        <v>0</v>
      </c>
      <c r="AD37" s="80">
        <v>0</v>
      </c>
      <c r="AE37" s="80">
        <v>0</v>
      </c>
      <c r="AF37" s="80">
        <v>0</v>
      </c>
      <c r="AG37" s="80">
        <v>0</v>
      </c>
      <c r="AH37" s="80">
        <v>0</v>
      </c>
      <c r="AI37" s="80">
        <v>0</v>
      </c>
      <c r="AJ37" s="79">
        <f t="shared" si="12"/>
        <v>0</v>
      </c>
      <c r="AK37" s="82"/>
      <c r="AL37" s="81">
        <v>0</v>
      </c>
      <c r="AM37" s="80">
        <v>0</v>
      </c>
      <c r="AN37" s="80">
        <v>0</v>
      </c>
      <c r="AO37" s="80">
        <v>0</v>
      </c>
      <c r="AP37" s="80">
        <v>0</v>
      </c>
      <c r="AQ37" s="80">
        <v>0</v>
      </c>
      <c r="AR37" s="80">
        <v>0</v>
      </c>
      <c r="AS37" s="80">
        <v>0</v>
      </c>
      <c r="AT37" s="80">
        <v>0</v>
      </c>
      <c r="AU37" s="80">
        <v>0</v>
      </c>
      <c r="AV37" s="79">
        <f t="shared" si="13"/>
        <v>0</v>
      </c>
    </row>
    <row r="38" spans="1:48" s="2" customFormat="1" ht="12.75">
      <c r="A38" s="2" t="s">
        <v>53</v>
      </c>
      <c r="B38" s="81">
        <f t="shared" si="0"/>
        <v>3528481</v>
      </c>
      <c r="C38" s="80">
        <f t="shared" si="1"/>
        <v>0</v>
      </c>
      <c r="D38" s="80">
        <f t="shared" si="2"/>
        <v>2356087</v>
      </c>
      <c r="E38" s="80">
        <f t="shared" si="3"/>
        <v>4321043.53</v>
      </c>
      <c r="F38" s="80">
        <f t="shared" si="4"/>
        <v>2381528</v>
      </c>
      <c r="G38" s="80">
        <f t="shared" si="5"/>
        <v>2988139</v>
      </c>
      <c r="H38" s="80">
        <f t="shared" si="6"/>
        <v>26187866.000000004</v>
      </c>
      <c r="I38" s="80">
        <f t="shared" si="7"/>
        <v>1751943</v>
      </c>
      <c r="J38" s="80">
        <f t="shared" si="8"/>
        <v>1625860</v>
      </c>
      <c r="K38" s="80">
        <f t="shared" si="9"/>
        <v>19940020.003398716</v>
      </c>
      <c r="L38" s="79">
        <f t="shared" si="10"/>
        <v>65080967.53339872</v>
      </c>
      <c r="M38" s="82"/>
      <c r="N38" s="81">
        <v>906918.8112449801</v>
      </c>
      <c r="O38" s="80">
        <v>0</v>
      </c>
      <c r="P38" s="80">
        <v>598606.9839357431</v>
      </c>
      <c r="Q38" s="80">
        <v>1605054.9436546187</v>
      </c>
      <c r="R38" s="80">
        <v>971472.4297188756</v>
      </c>
      <c r="S38" s="80">
        <v>677815.638554217</v>
      </c>
      <c r="T38" s="80">
        <v>6570817.843373495</v>
      </c>
      <c r="U38" s="80">
        <v>560535.8755020081</v>
      </c>
      <c r="V38" s="80">
        <v>521905.56224899605</v>
      </c>
      <c r="W38" s="80">
        <v>6253079.561631648</v>
      </c>
      <c r="X38" s="79">
        <f t="shared" si="11"/>
        <v>18666207.649864584</v>
      </c>
      <c r="Y38" s="82"/>
      <c r="Z38" s="81">
        <v>2621562.18875502</v>
      </c>
      <c r="AA38" s="80">
        <v>0</v>
      </c>
      <c r="AB38" s="80">
        <v>1757480.0160642571</v>
      </c>
      <c r="AC38" s="80">
        <v>2682870.5863453816</v>
      </c>
      <c r="AD38" s="80">
        <v>1010647.5702811246</v>
      </c>
      <c r="AE38" s="80">
        <v>2236292.361445783</v>
      </c>
      <c r="AF38" s="80">
        <v>18985642.156626508</v>
      </c>
      <c r="AG38" s="80">
        <v>1191407.124497992</v>
      </c>
      <c r="AH38" s="80">
        <v>1103954.437751004</v>
      </c>
      <c r="AI38" s="80">
        <v>13686940.441767069</v>
      </c>
      <c r="AJ38" s="79">
        <f t="shared" si="12"/>
        <v>45276796.88353414</v>
      </c>
      <c r="AK38" s="82"/>
      <c r="AL38" s="81">
        <v>0</v>
      </c>
      <c r="AM38" s="80">
        <v>0</v>
      </c>
      <c r="AN38" s="80">
        <v>0</v>
      </c>
      <c r="AO38" s="80">
        <v>33118</v>
      </c>
      <c r="AP38" s="80">
        <v>399408</v>
      </c>
      <c r="AQ38" s="80">
        <v>74031</v>
      </c>
      <c r="AR38" s="80">
        <v>631406</v>
      </c>
      <c r="AS38" s="80">
        <v>0</v>
      </c>
      <c r="AT38" s="80">
        <v>0</v>
      </c>
      <c r="AU38" s="80">
        <v>0</v>
      </c>
      <c r="AV38" s="79">
        <f t="shared" si="13"/>
        <v>1137963</v>
      </c>
    </row>
    <row r="39" spans="1:48" s="2" customFormat="1" ht="12.75">
      <c r="A39" s="2" t="s">
        <v>54</v>
      </c>
      <c r="B39" s="81">
        <f t="shared" si="0"/>
        <v>416406</v>
      </c>
      <c r="C39" s="80">
        <f t="shared" si="1"/>
        <v>0</v>
      </c>
      <c r="D39" s="80">
        <f t="shared" si="2"/>
        <v>471755</v>
      </c>
      <c r="E39" s="80">
        <f t="shared" si="3"/>
        <v>811149.97</v>
      </c>
      <c r="F39" s="80">
        <f t="shared" si="4"/>
        <v>344088</v>
      </c>
      <c r="G39" s="80">
        <f t="shared" si="5"/>
        <v>641651</v>
      </c>
      <c r="H39" s="80">
        <f t="shared" si="6"/>
        <v>4237706</v>
      </c>
      <c r="I39" s="80">
        <f t="shared" si="7"/>
        <v>372314</v>
      </c>
      <c r="J39" s="80">
        <f t="shared" si="8"/>
        <v>269058</v>
      </c>
      <c r="K39" s="80">
        <f t="shared" si="9"/>
        <v>3509226.1872288133</v>
      </c>
      <c r="L39" s="79">
        <f t="shared" si="10"/>
        <v>11073354.157228813</v>
      </c>
      <c r="M39" s="82"/>
      <c r="N39" s="81">
        <v>135574.0465116279</v>
      </c>
      <c r="O39" s="80">
        <v>0</v>
      </c>
      <c r="P39" s="80">
        <v>146738.3488372093</v>
      </c>
      <c r="Q39" s="80">
        <v>408060.01651162794</v>
      </c>
      <c r="R39" s="80">
        <v>202586.90697674418</v>
      </c>
      <c r="S39" s="80">
        <v>287567.1162790698</v>
      </c>
      <c r="T39" s="80">
        <v>1472348.0697674418</v>
      </c>
      <c r="U39" s="80">
        <v>165436.6046511628</v>
      </c>
      <c r="V39" s="80">
        <v>100574.74418604652</v>
      </c>
      <c r="W39" s="80">
        <v>1371636.8616474182</v>
      </c>
      <c r="X39" s="79">
        <f t="shared" si="11"/>
        <v>4290522.715368349</v>
      </c>
      <c r="Y39" s="82"/>
      <c r="Z39" s="81">
        <v>280831.9534883721</v>
      </c>
      <c r="AA39" s="80">
        <v>0</v>
      </c>
      <c r="AB39" s="80">
        <v>325016.65116279066</v>
      </c>
      <c r="AC39" s="80">
        <v>403089.9534883721</v>
      </c>
      <c r="AD39" s="80">
        <v>141501.09302325582</v>
      </c>
      <c r="AE39" s="80">
        <v>354083.8837209302</v>
      </c>
      <c r="AF39" s="80">
        <v>2765357.930232558</v>
      </c>
      <c r="AG39" s="80">
        <v>206877.3953488372</v>
      </c>
      <c r="AH39" s="80">
        <v>168483.2558139535</v>
      </c>
      <c r="AI39" s="80">
        <v>2137589.325581395</v>
      </c>
      <c r="AJ39" s="79">
        <f t="shared" si="12"/>
        <v>6782831.441860465</v>
      </c>
      <c r="AK39" s="82"/>
      <c r="AL39" s="81">
        <v>0</v>
      </c>
      <c r="AM39" s="80">
        <v>0</v>
      </c>
      <c r="AN39" s="80">
        <v>0</v>
      </c>
      <c r="AO39" s="80">
        <v>0</v>
      </c>
      <c r="AP39" s="80">
        <v>0</v>
      </c>
      <c r="AQ39" s="80">
        <v>0</v>
      </c>
      <c r="AR39" s="80">
        <v>0</v>
      </c>
      <c r="AS39" s="80">
        <v>0</v>
      </c>
      <c r="AT39" s="80">
        <v>0</v>
      </c>
      <c r="AU39" s="80">
        <v>0</v>
      </c>
      <c r="AV39" s="79">
        <f t="shared" si="13"/>
        <v>0</v>
      </c>
    </row>
    <row r="40" spans="1:48" s="2" customFormat="1" ht="12.75">
      <c r="A40" s="2" t="s">
        <v>55</v>
      </c>
      <c r="B40" s="81">
        <f aca="true" t="shared" si="14" ref="B40:B60">+N40+Z40+AL40</f>
        <v>0</v>
      </c>
      <c r="C40" s="80">
        <f aca="true" t="shared" si="15" ref="C40:C60">+O40+AA40+AM40</f>
        <v>0</v>
      </c>
      <c r="D40" s="80">
        <f aca="true" t="shared" si="16" ref="D40:D60">+P40+AB40+AN40</f>
        <v>0</v>
      </c>
      <c r="E40" s="80">
        <f aca="true" t="shared" si="17" ref="E40:E60">+Q40+AC40+AO40</f>
        <v>0</v>
      </c>
      <c r="F40" s="80">
        <f aca="true" t="shared" si="18" ref="F40:F60">+R40+AD40+AP40</f>
        <v>0</v>
      </c>
      <c r="G40" s="80">
        <f aca="true" t="shared" si="19" ref="G40:G60">+S40+AE40+AQ40</f>
        <v>0</v>
      </c>
      <c r="H40" s="80">
        <f aca="true" t="shared" si="20" ref="H40:H60">+T40+AF40+AR40</f>
        <v>0</v>
      </c>
      <c r="I40" s="80">
        <f aca="true" t="shared" si="21" ref="I40:I60">+U40+AG40+AS40</f>
        <v>0</v>
      </c>
      <c r="J40" s="80">
        <f aca="true" t="shared" si="22" ref="J40:J60">+V40+AH40+AT40</f>
        <v>0</v>
      </c>
      <c r="K40" s="80">
        <f aca="true" t="shared" si="23" ref="K40:K60">+W40+AI40+AU40</f>
        <v>0</v>
      </c>
      <c r="L40" s="79">
        <f aca="true" t="shared" si="24" ref="L40:L60">SUM(B40:K40)</f>
        <v>0</v>
      </c>
      <c r="M40" s="82"/>
      <c r="N40" s="81">
        <v>0</v>
      </c>
      <c r="O40" s="80">
        <v>0</v>
      </c>
      <c r="P40" s="80">
        <v>0</v>
      </c>
      <c r="Q40" s="80">
        <v>0</v>
      </c>
      <c r="R40" s="80">
        <v>0</v>
      </c>
      <c r="S40" s="80">
        <v>0</v>
      </c>
      <c r="T40" s="80">
        <v>0</v>
      </c>
      <c r="U40" s="80">
        <v>0</v>
      </c>
      <c r="V40" s="80">
        <v>0</v>
      </c>
      <c r="W40" s="80">
        <v>0</v>
      </c>
      <c r="X40" s="79">
        <f aca="true" t="shared" si="25" ref="X40:X60">SUM(N40:W40)</f>
        <v>0</v>
      </c>
      <c r="Y40" s="82"/>
      <c r="Z40" s="81">
        <v>0</v>
      </c>
      <c r="AA40" s="80">
        <v>0</v>
      </c>
      <c r="AB40" s="80">
        <v>0</v>
      </c>
      <c r="AC40" s="80">
        <v>0</v>
      </c>
      <c r="AD40" s="80">
        <v>0</v>
      </c>
      <c r="AE40" s="80">
        <v>0</v>
      </c>
      <c r="AF40" s="80">
        <v>0</v>
      </c>
      <c r="AG40" s="80">
        <v>0</v>
      </c>
      <c r="AH40" s="80">
        <v>0</v>
      </c>
      <c r="AI40" s="80">
        <v>0</v>
      </c>
      <c r="AJ40" s="79">
        <f aca="true" t="shared" si="26" ref="AJ40:AJ60">SUM(Z40:AI40)</f>
        <v>0</v>
      </c>
      <c r="AK40" s="82"/>
      <c r="AL40" s="81">
        <v>0</v>
      </c>
      <c r="AM40" s="80">
        <v>0</v>
      </c>
      <c r="AN40" s="80">
        <v>0</v>
      </c>
      <c r="AO40" s="80">
        <v>0</v>
      </c>
      <c r="AP40" s="80">
        <v>0</v>
      </c>
      <c r="AQ40" s="80">
        <v>0</v>
      </c>
      <c r="AR40" s="80">
        <v>0</v>
      </c>
      <c r="AS40" s="80">
        <v>0</v>
      </c>
      <c r="AT40" s="80">
        <v>0</v>
      </c>
      <c r="AU40" s="80">
        <v>0</v>
      </c>
      <c r="AV40" s="79">
        <f aca="true" t="shared" si="27" ref="AV40:AV60">SUM(AL40:AU40)</f>
        <v>0</v>
      </c>
    </row>
    <row r="41" spans="1:48" s="2" customFormat="1" ht="12.75">
      <c r="A41" s="2" t="s">
        <v>56</v>
      </c>
      <c r="B41" s="81">
        <f t="shared" si="14"/>
        <v>2524151</v>
      </c>
      <c r="C41" s="80">
        <f t="shared" si="15"/>
        <v>0</v>
      </c>
      <c r="D41" s="80">
        <f t="shared" si="16"/>
        <v>8473745</v>
      </c>
      <c r="E41" s="80">
        <f t="shared" si="17"/>
        <v>2708522.52</v>
      </c>
      <c r="F41" s="80">
        <f t="shared" si="18"/>
        <v>2617397</v>
      </c>
      <c r="G41" s="80">
        <f t="shared" si="19"/>
        <v>4540917</v>
      </c>
      <c r="H41" s="80">
        <f t="shared" si="20"/>
        <v>35275194</v>
      </c>
      <c r="I41" s="80">
        <f t="shared" si="21"/>
        <v>2455205</v>
      </c>
      <c r="J41" s="80">
        <f t="shared" si="22"/>
        <v>2206064</v>
      </c>
      <c r="K41" s="80">
        <f t="shared" si="23"/>
        <v>27446944.603414327</v>
      </c>
      <c r="L41" s="79">
        <f t="shared" si="24"/>
        <v>88248140.12341432</v>
      </c>
      <c r="M41" s="82"/>
      <c r="N41" s="81">
        <v>736818.6445086705</v>
      </c>
      <c r="O41" s="80">
        <v>0</v>
      </c>
      <c r="P41" s="80">
        <v>2469023.13583815</v>
      </c>
      <c r="Q41" s="80">
        <v>1520818.456416185</v>
      </c>
      <c r="R41" s="80">
        <v>1279195.6734104045</v>
      </c>
      <c r="S41" s="80">
        <v>1396715.520231214</v>
      </c>
      <c r="T41" s="80">
        <v>10200586.39884393</v>
      </c>
      <c r="U41" s="80">
        <v>870168.9884393064</v>
      </c>
      <c r="V41" s="80">
        <v>780525.8352601156</v>
      </c>
      <c r="W41" s="80">
        <v>9358792.869310284</v>
      </c>
      <c r="X41" s="79">
        <f t="shared" si="25"/>
        <v>28612645.52225826</v>
      </c>
      <c r="Y41" s="82"/>
      <c r="Z41" s="81">
        <v>1787332.3554913295</v>
      </c>
      <c r="AA41" s="80">
        <v>0</v>
      </c>
      <c r="AB41" s="80">
        <v>6004721.86416185</v>
      </c>
      <c r="AC41" s="80">
        <v>1187704.063583815</v>
      </c>
      <c r="AD41" s="80">
        <v>1338201.3265895953</v>
      </c>
      <c r="AE41" s="80">
        <v>3144201.479768786</v>
      </c>
      <c r="AF41" s="80">
        <v>25074607.601156067</v>
      </c>
      <c r="AG41" s="80">
        <v>1585036.0115606936</v>
      </c>
      <c r="AH41" s="80">
        <v>1425538.1647398844</v>
      </c>
      <c r="AI41" s="80">
        <v>18088151.734104045</v>
      </c>
      <c r="AJ41" s="79">
        <f t="shared" si="26"/>
        <v>59635494.60115607</v>
      </c>
      <c r="AK41" s="82"/>
      <c r="AL41" s="81">
        <v>0</v>
      </c>
      <c r="AM41" s="80">
        <v>0</v>
      </c>
      <c r="AN41" s="80">
        <v>0</v>
      </c>
      <c r="AO41" s="80">
        <v>0</v>
      </c>
      <c r="AP41" s="80">
        <v>0</v>
      </c>
      <c r="AQ41" s="80">
        <v>0</v>
      </c>
      <c r="AR41" s="80">
        <v>0</v>
      </c>
      <c r="AS41" s="80">
        <v>0</v>
      </c>
      <c r="AT41" s="80">
        <v>0</v>
      </c>
      <c r="AU41" s="80">
        <v>0</v>
      </c>
      <c r="AV41" s="79">
        <f t="shared" si="27"/>
        <v>0</v>
      </c>
    </row>
    <row r="42" spans="1:48" s="2" customFormat="1" ht="12.75">
      <c r="A42" s="2" t="s">
        <v>57</v>
      </c>
      <c r="B42" s="81">
        <f t="shared" si="14"/>
        <v>252494</v>
      </c>
      <c r="C42" s="80">
        <f t="shared" si="15"/>
        <v>0</v>
      </c>
      <c r="D42" s="80">
        <f t="shared" si="16"/>
        <v>715283</v>
      </c>
      <c r="E42" s="80">
        <f t="shared" si="17"/>
        <v>265776.80000000005</v>
      </c>
      <c r="F42" s="80">
        <f t="shared" si="18"/>
        <v>229572</v>
      </c>
      <c r="G42" s="80">
        <f t="shared" si="19"/>
        <v>245315.00000000003</v>
      </c>
      <c r="H42" s="80">
        <f t="shared" si="20"/>
        <v>3053073</v>
      </c>
      <c r="I42" s="80">
        <f t="shared" si="21"/>
        <v>208365</v>
      </c>
      <c r="J42" s="80">
        <f t="shared" si="22"/>
        <v>167186</v>
      </c>
      <c r="K42" s="80">
        <f t="shared" si="23"/>
        <v>2294455.6454013577</v>
      </c>
      <c r="L42" s="79">
        <f t="shared" si="24"/>
        <v>7431520.4454013575</v>
      </c>
      <c r="M42" s="82"/>
      <c r="N42" s="81">
        <v>95773.58620689657</v>
      </c>
      <c r="O42" s="80">
        <v>0</v>
      </c>
      <c r="P42" s="80">
        <v>267297.20689655177</v>
      </c>
      <c r="Q42" s="80">
        <v>159542.14482758622</v>
      </c>
      <c r="R42" s="80">
        <v>133380.6206896552</v>
      </c>
      <c r="S42" s="80">
        <v>92393.3103448276</v>
      </c>
      <c r="T42" s="80">
        <v>1227782.8620689656</v>
      </c>
      <c r="U42" s="80">
        <v>89504.10344827587</v>
      </c>
      <c r="V42" s="80">
        <v>71090.8275862069</v>
      </c>
      <c r="W42" s="80">
        <v>976568.2660910131</v>
      </c>
      <c r="X42" s="79">
        <f t="shared" si="25"/>
        <v>3113332.928159979</v>
      </c>
      <c r="Y42" s="82"/>
      <c r="Z42" s="81">
        <v>156720.41379310345</v>
      </c>
      <c r="AA42" s="80">
        <v>0</v>
      </c>
      <c r="AB42" s="80">
        <v>447985.79310344823</v>
      </c>
      <c r="AC42" s="80">
        <v>105030.6551724138</v>
      </c>
      <c r="AD42" s="80">
        <v>96191.37931034483</v>
      </c>
      <c r="AE42" s="80">
        <v>152356.68965517243</v>
      </c>
      <c r="AF42" s="80">
        <v>1797528.1379310344</v>
      </c>
      <c r="AG42" s="80">
        <v>118860.89655172414</v>
      </c>
      <c r="AH42" s="80">
        <v>96095.1724137931</v>
      </c>
      <c r="AI42" s="80">
        <v>1317887.3793103448</v>
      </c>
      <c r="AJ42" s="79">
        <f t="shared" si="26"/>
        <v>4288656.517241379</v>
      </c>
      <c r="AK42" s="82"/>
      <c r="AL42" s="81">
        <v>0</v>
      </c>
      <c r="AM42" s="80">
        <v>0</v>
      </c>
      <c r="AN42" s="80">
        <v>0</v>
      </c>
      <c r="AO42" s="80">
        <v>1204</v>
      </c>
      <c r="AP42" s="80">
        <v>0</v>
      </c>
      <c r="AQ42" s="80">
        <v>565</v>
      </c>
      <c r="AR42" s="80">
        <v>27762</v>
      </c>
      <c r="AS42" s="80">
        <v>0</v>
      </c>
      <c r="AT42" s="80">
        <v>0</v>
      </c>
      <c r="AU42" s="80">
        <v>0</v>
      </c>
      <c r="AV42" s="79">
        <f t="shared" si="27"/>
        <v>29531</v>
      </c>
    </row>
    <row r="43" spans="1:48" s="2" customFormat="1" ht="12.75">
      <c r="A43" s="2" t="s">
        <v>58</v>
      </c>
      <c r="B43" s="81">
        <f t="shared" si="14"/>
        <v>1968935.0000000002</v>
      </c>
      <c r="C43" s="80">
        <f t="shared" si="15"/>
        <v>0</v>
      </c>
      <c r="D43" s="80">
        <f t="shared" si="16"/>
        <v>5613105.000000001</v>
      </c>
      <c r="E43" s="80">
        <f t="shared" si="17"/>
        <v>2764475.6100000003</v>
      </c>
      <c r="F43" s="80">
        <f t="shared" si="18"/>
        <v>2349315</v>
      </c>
      <c r="G43" s="80">
        <f t="shared" si="19"/>
        <v>3070533</v>
      </c>
      <c r="H43" s="80">
        <f t="shared" si="20"/>
        <v>24073526.000000004</v>
      </c>
      <c r="I43" s="80">
        <f t="shared" si="21"/>
        <v>1701623</v>
      </c>
      <c r="J43" s="80">
        <f t="shared" si="22"/>
        <v>1381152</v>
      </c>
      <c r="K43" s="80">
        <f t="shared" si="23"/>
        <v>18821028.69796243</v>
      </c>
      <c r="L43" s="79">
        <f t="shared" si="24"/>
        <v>61743693.30796243</v>
      </c>
      <c r="M43" s="82"/>
      <c r="N43" s="81">
        <v>796324.8222222223</v>
      </c>
      <c r="O43" s="80">
        <v>0</v>
      </c>
      <c r="P43" s="80">
        <v>2235021.0222222228</v>
      </c>
      <c r="Q43" s="80">
        <v>1815400.9344444447</v>
      </c>
      <c r="R43" s="80">
        <v>1587488.3333333335</v>
      </c>
      <c r="S43" s="80">
        <v>1323544.7822222223</v>
      </c>
      <c r="T43" s="80">
        <v>9304534.213333335</v>
      </c>
      <c r="U43" s="80">
        <v>824591.6977777778</v>
      </c>
      <c r="V43" s="80">
        <v>668853.1244444444</v>
      </c>
      <c r="W43" s="80">
        <v>8959859.711295761</v>
      </c>
      <c r="X43" s="79">
        <f t="shared" si="25"/>
        <v>27515618.641295765</v>
      </c>
      <c r="Y43" s="82"/>
      <c r="Z43" s="81">
        <v>1172610.177777778</v>
      </c>
      <c r="AA43" s="80">
        <v>0</v>
      </c>
      <c r="AB43" s="80">
        <v>3378083.977777778</v>
      </c>
      <c r="AC43" s="80">
        <v>879610.6755555556</v>
      </c>
      <c r="AD43" s="80">
        <v>680228.6666666667</v>
      </c>
      <c r="AE43" s="80">
        <v>1223711.217777778</v>
      </c>
      <c r="AF43" s="80">
        <v>13573882.786666669</v>
      </c>
      <c r="AG43" s="80">
        <v>877031.3022222223</v>
      </c>
      <c r="AH43" s="80">
        <v>712298.8755555556</v>
      </c>
      <c r="AI43" s="80">
        <v>9861168.986666668</v>
      </c>
      <c r="AJ43" s="79">
        <f t="shared" si="26"/>
        <v>32358626.66666667</v>
      </c>
      <c r="AK43" s="82"/>
      <c r="AL43" s="81">
        <v>0</v>
      </c>
      <c r="AM43" s="80">
        <v>0</v>
      </c>
      <c r="AN43" s="80">
        <v>0</v>
      </c>
      <c r="AO43" s="80">
        <v>69464</v>
      </c>
      <c r="AP43" s="80">
        <v>81598</v>
      </c>
      <c r="AQ43" s="80">
        <v>523277</v>
      </c>
      <c r="AR43" s="80">
        <v>1195109</v>
      </c>
      <c r="AS43" s="80">
        <v>0</v>
      </c>
      <c r="AT43" s="80">
        <v>0</v>
      </c>
      <c r="AU43" s="80">
        <v>0</v>
      </c>
      <c r="AV43" s="79">
        <f t="shared" si="27"/>
        <v>1869448</v>
      </c>
    </row>
    <row r="44" spans="1:48" s="2" customFormat="1" ht="12.75">
      <c r="A44" s="2" t="s">
        <v>59</v>
      </c>
      <c r="B44" s="81">
        <f t="shared" si="14"/>
        <v>720003</v>
      </c>
      <c r="C44" s="80">
        <f t="shared" si="15"/>
        <v>0</v>
      </c>
      <c r="D44" s="80">
        <f t="shared" si="16"/>
        <v>1156148</v>
      </c>
      <c r="E44" s="80">
        <f t="shared" si="17"/>
        <v>2378105.27</v>
      </c>
      <c r="F44" s="80">
        <f t="shared" si="18"/>
        <v>991358</v>
      </c>
      <c r="G44" s="80">
        <f t="shared" si="19"/>
        <v>1245960</v>
      </c>
      <c r="H44" s="80">
        <f t="shared" si="20"/>
        <v>9862570</v>
      </c>
      <c r="I44" s="80">
        <f t="shared" si="21"/>
        <v>796487</v>
      </c>
      <c r="J44" s="80">
        <f t="shared" si="22"/>
        <v>612392</v>
      </c>
      <c r="K44" s="80">
        <f t="shared" si="23"/>
        <v>8241308.597171455</v>
      </c>
      <c r="L44" s="79">
        <f t="shared" si="24"/>
        <v>26004331.867171455</v>
      </c>
      <c r="M44" s="82"/>
      <c r="N44" s="81">
        <v>225000.9375</v>
      </c>
      <c r="O44" s="80">
        <v>0</v>
      </c>
      <c r="P44" s="80">
        <v>356840.6875</v>
      </c>
      <c r="Q44" s="80">
        <v>1206245.77</v>
      </c>
      <c r="R44" s="80">
        <v>658086.1875</v>
      </c>
      <c r="S44" s="80">
        <v>515894.625</v>
      </c>
      <c r="T44" s="80">
        <v>3033414.25</v>
      </c>
      <c r="U44" s="80">
        <v>358454.9375</v>
      </c>
      <c r="V44" s="80">
        <v>290791.25</v>
      </c>
      <c r="W44" s="80">
        <v>3368383.5346714556</v>
      </c>
      <c r="X44" s="79">
        <f t="shared" si="25"/>
        <v>10013112.179671455</v>
      </c>
      <c r="Y44" s="82"/>
      <c r="Z44" s="81">
        <v>495002.06249999994</v>
      </c>
      <c r="AA44" s="80">
        <v>0</v>
      </c>
      <c r="AB44" s="80">
        <v>799307.3124999999</v>
      </c>
      <c r="AC44" s="80">
        <v>1171859.5</v>
      </c>
      <c r="AD44" s="80">
        <v>333271.81249999994</v>
      </c>
      <c r="AE44" s="80">
        <v>730065.3749999999</v>
      </c>
      <c r="AF44" s="80">
        <v>6829155.749999999</v>
      </c>
      <c r="AG44" s="80">
        <v>438032.06249999994</v>
      </c>
      <c r="AH44" s="80">
        <v>321600.75</v>
      </c>
      <c r="AI44" s="80">
        <v>4872925.062499999</v>
      </c>
      <c r="AJ44" s="79">
        <f t="shared" si="26"/>
        <v>15991219.6875</v>
      </c>
      <c r="AK44" s="82"/>
      <c r="AL44" s="81">
        <v>0</v>
      </c>
      <c r="AM44" s="80">
        <v>0</v>
      </c>
      <c r="AN44" s="80">
        <v>0</v>
      </c>
      <c r="AO44" s="80">
        <v>0</v>
      </c>
      <c r="AP44" s="80">
        <v>0</v>
      </c>
      <c r="AQ44" s="80">
        <v>0</v>
      </c>
      <c r="AR44" s="80">
        <v>0</v>
      </c>
      <c r="AS44" s="80">
        <v>0</v>
      </c>
      <c r="AT44" s="80">
        <v>0</v>
      </c>
      <c r="AU44" s="80">
        <v>0</v>
      </c>
      <c r="AV44" s="79">
        <f t="shared" si="27"/>
        <v>0</v>
      </c>
    </row>
    <row r="45" spans="1:48" s="2" customFormat="1" ht="12.75">
      <c r="A45" s="2" t="s">
        <v>60</v>
      </c>
      <c r="B45" s="81">
        <f t="shared" si="14"/>
        <v>932121</v>
      </c>
      <c r="C45" s="80">
        <f t="shared" si="15"/>
        <v>0</v>
      </c>
      <c r="D45" s="80">
        <f t="shared" si="16"/>
        <v>2795710</v>
      </c>
      <c r="E45" s="80">
        <f t="shared" si="17"/>
        <v>1243269.71</v>
      </c>
      <c r="F45" s="80">
        <f t="shared" si="18"/>
        <v>1508335</v>
      </c>
      <c r="G45" s="80">
        <f t="shared" si="19"/>
        <v>1200843</v>
      </c>
      <c r="H45" s="80">
        <f t="shared" si="20"/>
        <v>11184087</v>
      </c>
      <c r="I45" s="80">
        <f t="shared" si="21"/>
        <v>835765</v>
      </c>
      <c r="J45" s="80">
        <f t="shared" si="22"/>
        <v>654197</v>
      </c>
      <c r="K45" s="80">
        <f t="shared" si="23"/>
        <v>8998411.805990282</v>
      </c>
      <c r="L45" s="79">
        <f t="shared" si="24"/>
        <v>29352739.515990283</v>
      </c>
      <c r="M45" s="82"/>
      <c r="N45" s="81">
        <v>410475.30275229353</v>
      </c>
      <c r="O45" s="80">
        <v>0</v>
      </c>
      <c r="P45" s="80">
        <v>1203113.7706422019</v>
      </c>
      <c r="Q45" s="80">
        <v>871182.7558715596</v>
      </c>
      <c r="R45" s="80">
        <v>1000703.247706422</v>
      </c>
      <c r="S45" s="80">
        <v>562468.4770642201</v>
      </c>
      <c r="T45" s="80">
        <v>5017123.596330275</v>
      </c>
      <c r="U45" s="80">
        <v>436965</v>
      </c>
      <c r="V45" s="80">
        <v>331235.9266055046</v>
      </c>
      <c r="W45" s="80">
        <v>4517741.310577436</v>
      </c>
      <c r="X45" s="79">
        <f t="shared" si="25"/>
        <v>14351009.387549914</v>
      </c>
      <c r="Y45" s="82"/>
      <c r="Z45" s="81">
        <v>521645.6972477065</v>
      </c>
      <c r="AA45" s="80">
        <v>0</v>
      </c>
      <c r="AB45" s="80">
        <v>1592596.2293577984</v>
      </c>
      <c r="AC45" s="80">
        <v>372086.9541284404</v>
      </c>
      <c r="AD45" s="80">
        <v>507631.75229357806</v>
      </c>
      <c r="AE45" s="80">
        <v>638374.5229357799</v>
      </c>
      <c r="AF45" s="80">
        <v>6166963.403669725</v>
      </c>
      <c r="AG45" s="80">
        <v>398800</v>
      </c>
      <c r="AH45" s="80">
        <v>322961.07339449547</v>
      </c>
      <c r="AI45" s="80">
        <v>4480670.495412845</v>
      </c>
      <c r="AJ45" s="79">
        <f t="shared" si="26"/>
        <v>15001730.128440369</v>
      </c>
      <c r="AK45" s="82"/>
      <c r="AL45" s="81">
        <v>0</v>
      </c>
      <c r="AM45" s="80">
        <v>0</v>
      </c>
      <c r="AN45" s="80">
        <v>0</v>
      </c>
      <c r="AO45" s="80">
        <v>0</v>
      </c>
      <c r="AP45" s="80">
        <v>0</v>
      </c>
      <c r="AQ45" s="80">
        <v>0</v>
      </c>
      <c r="AR45" s="80">
        <v>0</v>
      </c>
      <c r="AS45" s="80">
        <v>0</v>
      </c>
      <c r="AT45" s="80">
        <v>0</v>
      </c>
      <c r="AU45" s="80">
        <v>0</v>
      </c>
      <c r="AV45" s="79">
        <f t="shared" si="27"/>
        <v>0</v>
      </c>
    </row>
    <row r="46" spans="1:48" s="2" customFormat="1" ht="12.75">
      <c r="A46" s="2" t="s">
        <v>61</v>
      </c>
      <c r="B46" s="81">
        <f t="shared" si="14"/>
        <v>6182640</v>
      </c>
      <c r="C46" s="80">
        <f t="shared" si="15"/>
        <v>0</v>
      </c>
      <c r="D46" s="80">
        <f t="shared" si="16"/>
        <v>9094330</v>
      </c>
      <c r="E46" s="80">
        <f t="shared" si="17"/>
        <v>15053324.440000001</v>
      </c>
      <c r="F46" s="80">
        <f t="shared" si="18"/>
        <v>4335003</v>
      </c>
      <c r="G46" s="80">
        <f t="shared" si="19"/>
        <v>8836015</v>
      </c>
      <c r="H46" s="80">
        <f t="shared" si="20"/>
        <v>78862073</v>
      </c>
      <c r="I46" s="80">
        <f t="shared" si="21"/>
        <v>5114962</v>
      </c>
      <c r="J46" s="80">
        <f t="shared" si="22"/>
        <v>5049084</v>
      </c>
      <c r="K46" s="80">
        <f t="shared" si="23"/>
        <v>60181360.62459396</v>
      </c>
      <c r="L46" s="79">
        <f t="shared" si="24"/>
        <v>192708792.06459397</v>
      </c>
      <c r="M46" s="82"/>
      <c r="N46" s="81">
        <v>1204617.6</v>
      </c>
      <c r="O46" s="80">
        <v>0</v>
      </c>
      <c r="P46" s="80">
        <v>1786030.890322581</v>
      </c>
      <c r="Q46" s="80">
        <v>4052333.6322580646</v>
      </c>
      <c r="R46" s="80">
        <v>1777381.590967742</v>
      </c>
      <c r="S46" s="80">
        <v>2024198.1716129035</v>
      </c>
      <c r="T46" s="80">
        <v>15385671.557419356</v>
      </c>
      <c r="U46" s="80">
        <v>1243997.8825806451</v>
      </c>
      <c r="V46" s="80">
        <v>1195078.2322580647</v>
      </c>
      <c r="W46" s="80">
        <v>14024847.13814235</v>
      </c>
      <c r="X46" s="79">
        <f t="shared" si="25"/>
        <v>42694156.69556171</v>
      </c>
      <c r="Y46" s="82"/>
      <c r="Z46" s="81">
        <v>4978022.4</v>
      </c>
      <c r="AA46" s="80">
        <v>0</v>
      </c>
      <c r="AB46" s="80">
        <v>7308299.109677419</v>
      </c>
      <c r="AC46" s="80">
        <v>11000990.807741936</v>
      </c>
      <c r="AD46" s="80">
        <v>2557621.409032258</v>
      </c>
      <c r="AE46" s="80">
        <v>6811816.8283870965</v>
      </c>
      <c r="AF46" s="80">
        <v>63476401.44258065</v>
      </c>
      <c r="AG46" s="80">
        <v>3870964.117419355</v>
      </c>
      <c r="AH46" s="80">
        <v>3854005.7677419353</v>
      </c>
      <c r="AI46" s="80">
        <v>46156513.48645161</v>
      </c>
      <c r="AJ46" s="79">
        <f t="shared" si="26"/>
        <v>150014635.36903226</v>
      </c>
      <c r="AK46" s="82"/>
      <c r="AL46" s="81">
        <v>0</v>
      </c>
      <c r="AM46" s="80">
        <v>0</v>
      </c>
      <c r="AN46" s="80">
        <v>0</v>
      </c>
      <c r="AO46" s="80">
        <v>0</v>
      </c>
      <c r="AP46" s="80">
        <v>0</v>
      </c>
      <c r="AQ46" s="80">
        <v>0</v>
      </c>
      <c r="AR46" s="80">
        <v>0</v>
      </c>
      <c r="AS46" s="80">
        <v>0</v>
      </c>
      <c r="AT46" s="80">
        <v>0</v>
      </c>
      <c r="AU46" s="80">
        <v>0</v>
      </c>
      <c r="AV46" s="79">
        <f t="shared" si="27"/>
        <v>0</v>
      </c>
    </row>
    <row r="47" spans="1:48" s="2" customFormat="1" ht="12.75">
      <c r="A47" s="2" t="s">
        <v>62</v>
      </c>
      <c r="B47" s="81">
        <f t="shared" si="14"/>
        <v>28301</v>
      </c>
      <c r="C47" s="80">
        <f t="shared" si="15"/>
        <v>0</v>
      </c>
      <c r="D47" s="80">
        <f t="shared" si="16"/>
        <v>113790</v>
      </c>
      <c r="E47" s="80">
        <f t="shared" si="17"/>
        <v>470</v>
      </c>
      <c r="F47" s="80">
        <f t="shared" si="18"/>
        <v>22520</v>
      </c>
      <c r="G47" s="80">
        <f t="shared" si="19"/>
        <v>53518</v>
      </c>
      <c r="H47" s="80">
        <f t="shared" si="20"/>
        <v>406747</v>
      </c>
      <c r="I47" s="80">
        <f t="shared" si="21"/>
        <v>26684</v>
      </c>
      <c r="J47" s="80">
        <f t="shared" si="22"/>
        <v>24475</v>
      </c>
      <c r="K47" s="80">
        <f t="shared" si="23"/>
        <v>294284</v>
      </c>
      <c r="L47" s="79">
        <f t="shared" si="24"/>
        <v>970789</v>
      </c>
      <c r="M47" s="82"/>
      <c r="N47" s="81">
        <v>14150.5</v>
      </c>
      <c r="O47" s="80">
        <v>0</v>
      </c>
      <c r="P47" s="80">
        <v>56795</v>
      </c>
      <c r="Q47" s="80">
        <v>339</v>
      </c>
      <c r="R47" s="80">
        <v>11260</v>
      </c>
      <c r="S47" s="80">
        <v>26176</v>
      </c>
      <c r="T47" s="80">
        <v>147595</v>
      </c>
      <c r="U47" s="80">
        <v>13339</v>
      </c>
      <c r="V47" s="80">
        <v>12237.5</v>
      </c>
      <c r="W47" s="80">
        <v>147142</v>
      </c>
      <c r="X47" s="79">
        <f t="shared" si="25"/>
        <v>429034</v>
      </c>
      <c r="Y47" s="82"/>
      <c r="Z47" s="81">
        <v>14150.5</v>
      </c>
      <c r="AA47" s="80">
        <v>0</v>
      </c>
      <c r="AB47" s="80">
        <v>56995</v>
      </c>
      <c r="AC47" s="80">
        <v>131</v>
      </c>
      <c r="AD47" s="80">
        <v>11260</v>
      </c>
      <c r="AE47" s="80">
        <v>27342</v>
      </c>
      <c r="AF47" s="80">
        <v>259152</v>
      </c>
      <c r="AG47" s="80">
        <v>13345</v>
      </c>
      <c r="AH47" s="80">
        <v>12237.5</v>
      </c>
      <c r="AI47" s="80">
        <v>147142</v>
      </c>
      <c r="AJ47" s="79">
        <f t="shared" si="26"/>
        <v>541755</v>
      </c>
      <c r="AK47" s="82"/>
      <c r="AL47" s="81">
        <v>0</v>
      </c>
      <c r="AM47" s="80">
        <v>0</v>
      </c>
      <c r="AN47" s="80">
        <v>0</v>
      </c>
      <c r="AO47" s="80">
        <v>0</v>
      </c>
      <c r="AP47" s="80">
        <v>0</v>
      </c>
      <c r="AQ47" s="80">
        <v>0</v>
      </c>
      <c r="AR47" s="80">
        <v>0</v>
      </c>
      <c r="AS47" s="80">
        <v>0</v>
      </c>
      <c r="AT47" s="80">
        <v>0</v>
      </c>
      <c r="AU47" s="80">
        <v>0</v>
      </c>
      <c r="AV47" s="79">
        <f t="shared" si="27"/>
        <v>0</v>
      </c>
    </row>
    <row r="48" spans="1:48" s="2" customFormat="1" ht="12.75">
      <c r="A48" s="2" t="s">
        <v>63</v>
      </c>
      <c r="B48" s="81">
        <f t="shared" si="14"/>
        <v>702075</v>
      </c>
      <c r="C48" s="80">
        <f t="shared" si="15"/>
        <v>0</v>
      </c>
      <c r="D48" s="80">
        <f t="shared" si="16"/>
        <v>1015613</v>
      </c>
      <c r="E48" s="80">
        <f t="shared" si="17"/>
        <v>1626079.1799999997</v>
      </c>
      <c r="F48" s="80">
        <f t="shared" si="18"/>
        <v>471683</v>
      </c>
      <c r="G48" s="80">
        <f t="shared" si="19"/>
        <v>1167402</v>
      </c>
      <c r="H48" s="80">
        <f t="shared" si="20"/>
        <v>9166084</v>
      </c>
      <c r="I48" s="80">
        <f t="shared" si="21"/>
        <v>613537</v>
      </c>
      <c r="J48" s="80">
        <f t="shared" si="22"/>
        <v>596066</v>
      </c>
      <c r="K48" s="80">
        <f t="shared" si="23"/>
        <v>6903972.833467932</v>
      </c>
      <c r="L48" s="79">
        <f t="shared" si="24"/>
        <v>22262512.01346793</v>
      </c>
      <c r="M48" s="82"/>
      <c r="N48" s="81">
        <v>78008.33333333333</v>
      </c>
      <c r="O48" s="80">
        <v>0</v>
      </c>
      <c r="P48" s="80">
        <v>113328</v>
      </c>
      <c r="Q48" s="80">
        <v>316526.73555555556</v>
      </c>
      <c r="R48" s="80">
        <v>137194.77777777778</v>
      </c>
      <c r="S48" s="80">
        <v>204842.22222222222</v>
      </c>
      <c r="T48" s="80">
        <v>1018451.5555555555</v>
      </c>
      <c r="U48" s="80">
        <v>109285.11111111111</v>
      </c>
      <c r="V48" s="80">
        <v>99087.33333333333</v>
      </c>
      <c r="W48" s="80">
        <v>977793.2779123771</v>
      </c>
      <c r="X48" s="79">
        <f t="shared" si="25"/>
        <v>3054517.346801266</v>
      </c>
      <c r="Y48" s="82"/>
      <c r="Z48" s="81">
        <v>624066.6666666666</v>
      </c>
      <c r="AA48" s="80">
        <v>0</v>
      </c>
      <c r="AB48" s="80">
        <v>902285</v>
      </c>
      <c r="AC48" s="80">
        <v>1309552.4444444443</v>
      </c>
      <c r="AD48" s="80">
        <v>334488.2222222222</v>
      </c>
      <c r="AE48" s="80">
        <v>962559.7777777778</v>
      </c>
      <c r="AF48" s="80">
        <v>8147632.444444444</v>
      </c>
      <c r="AG48" s="80">
        <v>504251.8888888889</v>
      </c>
      <c r="AH48" s="80">
        <v>496978.6666666666</v>
      </c>
      <c r="AI48" s="80">
        <v>5926179.555555555</v>
      </c>
      <c r="AJ48" s="79">
        <f t="shared" si="26"/>
        <v>19207994.666666664</v>
      </c>
      <c r="AK48" s="82"/>
      <c r="AL48" s="81">
        <v>0</v>
      </c>
      <c r="AM48" s="80">
        <v>0</v>
      </c>
      <c r="AN48" s="80">
        <v>0</v>
      </c>
      <c r="AO48" s="80">
        <v>0</v>
      </c>
      <c r="AP48" s="80">
        <v>0</v>
      </c>
      <c r="AQ48" s="80">
        <v>0</v>
      </c>
      <c r="AR48" s="80">
        <v>0</v>
      </c>
      <c r="AS48" s="80">
        <v>0</v>
      </c>
      <c r="AT48" s="80">
        <v>0</v>
      </c>
      <c r="AU48" s="80">
        <v>0</v>
      </c>
      <c r="AV48" s="79">
        <f t="shared" si="27"/>
        <v>0</v>
      </c>
    </row>
    <row r="49" spans="1:48" s="2" customFormat="1" ht="12.75">
      <c r="A49" s="2" t="s">
        <v>64</v>
      </c>
      <c r="B49" s="81">
        <f t="shared" si="14"/>
        <v>1179219.0000000002</v>
      </c>
      <c r="C49" s="80">
        <f t="shared" si="15"/>
        <v>0</v>
      </c>
      <c r="D49" s="80">
        <f t="shared" si="16"/>
        <v>1643106.0000000002</v>
      </c>
      <c r="E49" s="80">
        <f t="shared" si="17"/>
        <v>2064579.0000000002</v>
      </c>
      <c r="F49" s="80">
        <f t="shared" si="18"/>
        <v>1124678</v>
      </c>
      <c r="G49" s="80">
        <f t="shared" si="19"/>
        <v>1959905.0000000002</v>
      </c>
      <c r="H49" s="80">
        <f t="shared" si="20"/>
        <v>14153985.000000002</v>
      </c>
      <c r="I49" s="80">
        <f t="shared" si="21"/>
        <v>987641.0000000001</v>
      </c>
      <c r="J49" s="80">
        <f t="shared" si="22"/>
        <v>857322.0000000001</v>
      </c>
      <c r="K49" s="80">
        <f t="shared" si="23"/>
        <v>11003394.69867468</v>
      </c>
      <c r="L49" s="79">
        <f t="shared" si="24"/>
        <v>34973829.698674686</v>
      </c>
      <c r="M49" s="82"/>
      <c r="N49" s="81">
        <v>500531.80575539573</v>
      </c>
      <c r="O49" s="80">
        <v>0</v>
      </c>
      <c r="P49" s="80">
        <v>678486.8489208634</v>
      </c>
      <c r="Q49" s="80">
        <v>883337.3884892086</v>
      </c>
      <c r="R49" s="80">
        <v>794995.1223021583</v>
      </c>
      <c r="S49" s="80">
        <v>914614.9064748202</v>
      </c>
      <c r="T49" s="80">
        <v>5995656.611510792</v>
      </c>
      <c r="U49" s="80">
        <v>444781.2517985612</v>
      </c>
      <c r="V49" s="80">
        <v>388256.1007194245</v>
      </c>
      <c r="W49" s="80">
        <v>5113772.252631514</v>
      </c>
      <c r="X49" s="79">
        <f t="shared" si="25"/>
        <v>15714432.288602736</v>
      </c>
      <c r="Y49" s="82"/>
      <c r="Z49" s="81">
        <v>678687.1942446044</v>
      </c>
      <c r="AA49" s="80">
        <v>0</v>
      </c>
      <c r="AB49" s="80">
        <v>964619.1510791369</v>
      </c>
      <c r="AC49" s="80">
        <v>1181241.6115107916</v>
      </c>
      <c r="AD49" s="80">
        <v>329682.8776978418</v>
      </c>
      <c r="AE49" s="80">
        <v>1045290.09352518</v>
      </c>
      <c r="AF49" s="80">
        <v>8158328.38848921</v>
      </c>
      <c r="AG49" s="80">
        <v>542859.7482014389</v>
      </c>
      <c r="AH49" s="80">
        <v>469065.8992805756</v>
      </c>
      <c r="AI49" s="80">
        <v>5889622.446043166</v>
      </c>
      <c r="AJ49" s="79">
        <f t="shared" si="26"/>
        <v>19259397.410071947</v>
      </c>
      <c r="AK49" s="82"/>
      <c r="AL49" s="81">
        <v>0</v>
      </c>
      <c r="AM49" s="80">
        <v>0</v>
      </c>
      <c r="AN49" s="80">
        <v>0</v>
      </c>
      <c r="AO49" s="80">
        <v>0</v>
      </c>
      <c r="AP49" s="80">
        <v>0</v>
      </c>
      <c r="AQ49" s="80">
        <v>0</v>
      </c>
      <c r="AR49" s="80">
        <v>0</v>
      </c>
      <c r="AS49" s="80">
        <v>0</v>
      </c>
      <c r="AT49" s="80">
        <v>0</v>
      </c>
      <c r="AU49" s="80">
        <v>0</v>
      </c>
      <c r="AV49" s="79">
        <f t="shared" si="27"/>
        <v>0</v>
      </c>
    </row>
    <row r="50" spans="1:48" s="2" customFormat="1" ht="12.75">
      <c r="A50" s="2" t="s">
        <v>65</v>
      </c>
      <c r="B50" s="81">
        <f t="shared" si="14"/>
        <v>268943</v>
      </c>
      <c r="C50" s="80">
        <f t="shared" si="15"/>
        <v>0</v>
      </c>
      <c r="D50" s="80">
        <f t="shared" si="16"/>
        <v>794113</v>
      </c>
      <c r="E50" s="80">
        <f t="shared" si="17"/>
        <v>430279.04000000004</v>
      </c>
      <c r="F50" s="80">
        <f t="shared" si="18"/>
        <v>343335</v>
      </c>
      <c r="G50" s="80">
        <f t="shared" si="19"/>
        <v>375184</v>
      </c>
      <c r="H50" s="80">
        <f t="shared" si="20"/>
        <v>3267474</v>
      </c>
      <c r="I50" s="80">
        <f t="shared" si="21"/>
        <v>258414</v>
      </c>
      <c r="J50" s="80">
        <f t="shared" si="22"/>
        <v>182545</v>
      </c>
      <c r="K50" s="80">
        <f t="shared" si="23"/>
        <v>2662117.8146672337</v>
      </c>
      <c r="L50" s="79">
        <f t="shared" si="24"/>
        <v>8582404.854667233</v>
      </c>
      <c r="M50" s="82"/>
      <c r="N50" s="81">
        <v>184898.3125</v>
      </c>
      <c r="O50" s="80">
        <v>0</v>
      </c>
      <c r="P50" s="80">
        <v>531249.8125</v>
      </c>
      <c r="Q50" s="80">
        <v>351690.91500000004</v>
      </c>
      <c r="R50" s="80">
        <v>263442.375</v>
      </c>
      <c r="S50" s="80">
        <v>286127.875</v>
      </c>
      <c r="T50" s="80">
        <v>2279947.375</v>
      </c>
      <c r="U50" s="80">
        <v>187296.1875</v>
      </c>
      <c r="V50" s="80">
        <v>130934.6875</v>
      </c>
      <c r="W50" s="80">
        <v>1930565.3146672337</v>
      </c>
      <c r="X50" s="79">
        <f t="shared" si="25"/>
        <v>6146152.854667233</v>
      </c>
      <c r="Y50" s="82"/>
      <c r="Z50" s="81">
        <v>84044.6875</v>
      </c>
      <c r="AA50" s="80">
        <v>0</v>
      </c>
      <c r="AB50" s="80">
        <v>262863.1875</v>
      </c>
      <c r="AC50" s="80">
        <v>78588.125</v>
      </c>
      <c r="AD50" s="80">
        <v>79892.625</v>
      </c>
      <c r="AE50" s="80">
        <v>89056.125</v>
      </c>
      <c r="AF50" s="80">
        <v>987526.625</v>
      </c>
      <c r="AG50" s="80">
        <v>71117.8125</v>
      </c>
      <c r="AH50" s="80">
        <v>51610.3125</v>
      </c>
      <c r="AI50" s="80">
        <v>731552.5</v>
      </c>
      <c r="AJ50" s="79">
        <f t="shared" si="26"/>
        <v>2436252</v>
      </c>
      <c r="AK50" s="82"/>
      <c r="AL50" s="81">
        <v>0</v>
      </c>
      <c r="AM50" s="80">
        <v>0</v>
      </c>
      <c r="AN50" s="80">
        <v>0</v>
      </c>
      <c r="AO50" s="80">
        <v>0</v>
      </c>
      <c r="AP50" s="80">
        <v>0</v>
      </c>
      <c r="AQ50" s="80">
        <v>0</v>
      </c>
      <c r="AR50" s="80">
        <v>0</v>
      </c>
      <c r="AS50" s="80">
        <v>0</v>
      </c>
      <c r="AT50" s="80">
        <v>0</v>
      </c>
      <c r="AU50" s="80">
        <v>0</v>
      </c>
      <c r="AV50" s="79">
        <f t="shared" si="27"/>
        <v>0</v>
      </c>
    </row>
    <row r="51" spans="1:48" s="2" customFormat="1" ht="12.75">
      <c r="A51" s="2" t="s">
        <v>66</v>
      </c>
      <c r="B51" s="81">
        <f t="shared" si="14"/>
        <v>1152123</v>
      </c>
      <c r="C51" s="80">
        <f t="shared" si="15"/>
        <v>0</v>
      </c>
      <c r="D51" s="80">
        <f t="shared" si="16"/>
        <v>3352822</v>
      </c>
      <c r="E51" s="80">
        <f t="shared" si="17"/>
        <v>1900424.69</v>
      </c>
      <c r="F51" s="80">
        <f t="shared" si="18"/>
        <v>1484498</v>
      </c>
      <c r="G51" s="80">
        <f t="shared" si="19"/>
        <v>1436474</v>
      </c>
      <c r="H51" s="80">
        <f t="shared" si="20"/>
        <v>13340314</v>
      </c>
      <c r="I51" s="80">
        <f t="shared" si="21"/>
        <v>1287776</v>
      </c>
      <c r="J51" s="80">
        <f t="shared" si="22"/>
        <v>748269</v>
      </c>
      <c r="K51" s="80">
        <f t="shared" si="23"/>
        <v>11572195.956614897</v>
      </c>
      <c r="L51" s="79">
        <f t="shared" si="24"/>
        <v>36274896.646614894</v>
      </c>
      <c r="M51" s="82"/>
      <c r="N51" s="81">
        <v>663343.5454545455</v>
      </c>
      <c r="O51" s="80">
        <v>0</v>
      </c>
      <c r="P51" s="80">
        <v>1867840.0909090908</v>
      </c>
      <c r="Q51" s="80">
        <v>1305824.7506060605</v>
      </c>
      <c r="R51" s="80">
        <v>1170828.4242424243</v>
      </c>
      <c r="S51" s="80">
        <v>1215170.0303030303</v>
      </c>
      <c r="T51" s="80">
        <v>7692305.515151516</v>
      </c>
      <c r="U51" s="80">
        <v>829435.8484848485</v>
      </c>
      <c r="V51" s="80">
        <v>517834.09090909094</v>
      </c>
      <c r="W51" s="80">
        <v>7477519.229342169</v>
      </c>
      <c r="X51" s="79">
        <f t="shared" si="25"/>
        <v>22740101.525402773</v>
      </c>
      <c r="Y51" s="82"/>
      <c r="Z51" s="81">
        <v>488779.4545454546</v>
      </c>
      <c r="AA51" s="80">
        <v>0</v>
      </c>
      <c r="AB51" s="80">
        <v>1484981.9090909092</v>
      </c>
      <c r="AC51" s="80">
        <v>594599.9393939395</v>
      </c>
      <c r="AD51" s="80">
        <v>313669.57575757575</v>
      </c>
      <c r="AE51" s="80">
        <v>221303.96969696973</v>
      </c>
      <c r="AF51" s="80">
        <v>5648008.484848484</v>
      </c>
      <c r="AG51" s="80">
        <v>458340.15151515155</v>
      </c>
      <c r="AH51" s="80">
        <v>230434.9090909091</v>
      </c>
      <c r="AI51" s="80">
        <v>4094676.7272727275</v>
      </c>
      <c r="AJ51" s="79">
        <f t="shared" si="26"/>
        <v>13534795.121212121</v>
      </c>
      <c r="AK51" s="82"/>
      <c r="AL51" s="81">
        <v>0</v>
      </c>
      <c r="AM51" s="80">
        <v>0</v>
      </c>
      <c r="AN51" s="80">
        <v>0</v>
      </c>
      <c r="AO51" s="80">
        <v>0</v>
      </c>
      <c r="AP51" s="80">
        <v>0</v>
      </c>
      <c r="AQ51" s="80">
        <v>0</v>
      </c>
      <c r="AR51" s="80">
        <v>0</v>
      </c>
      <c r="AS51" s="80">
        <v>0</v>
      </c>
      <c r="AT51" s="80">
        <v>0</v>
      </c>
      <c r="AU51" s="80">
        <v>0</v>
      </c>
      <c r="AV51" s="79">
        <f t="shared" si="27"/>
        <v>0</v>
      </c>
    </row>
    <row r="52" spans="1:48" s="2" customFormat="1" ht="12.75">
      <c r="A52" s="2" t="s">
        <v>67</v>
      </c>
      <c r="B52" s="81">
        <f t="shared" si="14"/>
        <v>7290729.000000001</v>
      </c>
      <c r="C52" s="80">
        <f t="shared" si="15"/>
        <v>0</v>
      </c>
      <c r="D52" s="80">
        <f t="shared" si="16"/>
        <v>9453886</v>
      </c>
      <c r="E52" s="80">
        <f t="shared" si="17"/>
        <v>14397094.000000004</v>
      </c>
      <c r="F52" s="80">
        <f t="shared" si="18"/>
        <v>12105176</v>
      </c>
      <c r="G52" s="80">
        <f t="shared" si="19"/>
        <v>13094789</v>
      </c>
      <c r="H52" s="80">
        <f t="shared" si="20"/>
        <v>93752148</v>
      </c>
      <c r="I52" s="80">
        <f t="shared" si="21"/>
        <v>6525317.000000002</v>
      </c>
      <c r="J52" s="80">
        <f t="shared" si="22"/>
        <v>4701999</v>
      </c>
      <c r="K52" s="80">
        <f t="shared" si="23"/>
        <v>68731802.86084476</v>
      </c>
      <c r="L52" s="79">
        <f t="shared" si="24"/>
        <v>230052940.86084476</v>
      </c>
      <c r="M52" s="82"/>
      <c r="N52" s="81">
        <v>3188595.9361445787</v>
      </c>
      <c r="O52" s="80">
        <v>0</v>
      </c>
      <c r="P52" s="80">
        <v>3954098.048192771</v>
      </c>
      <c r="Q52" s="80">
        <v>5979725.240963857</v>
      </c>
      <c r="R52" s="80">
        <v>9153368.069879519</v>
      </c>
      <c r="S52" s="80">
        <v>5636158.510843374</v>
      </c>
      <c r="T52" s="80">
        <v>37180696.73012049</v>
      </c>
      <c r="U52" s="80">
        <v>3287451.962650603</v>
      </c>
      <c r="V52" s="80">
        <v>2383256.8397590364</v>
      </c>
      <c r="W52" s="80">
        <v>34586833.97771223</v>
      </c>
      <c r="X52" s="79">
        <f t="shared" si="25"/>
        <v>105350185.31626645</v>
      </c>
      <c r="Y52" s="82"/>
      <c r="Z52" s="81">
        <v>4102133.063855422</v>
      </c>
      <c r="AA52" s="80">
        <v>0</v>
      </c>
      <c r="AB52" s="80">
        <v>5499787.951807229</v>
      </c>
      <c r="AC52" s="80">
        <v>8398660.759036146</v>
      </c>
      <c r="AD52" s="80">
        <v>2437011.930120482</v>
      </c>
      <c r="AE52" s="80">
        <v>4960763.489156627</v>
      </c>
      <c r="AF52" s="80">
        <v>47746553.26987952</v>
      </c>
      <c r="AG52" s="80">
        <v>3237865.0373493982</v>
      </c>
      <c r="AH52" s="80">
        <v>2318742.160240964</v>
      </c>
      <c r="AI52" s="80">
        <v>34144968.88313253</v>
      </c>
      <c r="AJ52" s="79">
        <f t="shared" si="26"/>
        <v>112846486.54457833</v>
      </c>
      <c r="AK52" s="82"/>
      <c r="AL52" s="81">
        <v>0</v>
      </c>
      <c r="AM52" s="80">
        <v>0</v>
      </c>
      <c r="AN52" s="80">
        <v>0</v>
      </c>
      <c r="AO52" s="80">
        <v>18708</v>
      </c>
      <c r="AP52" s="80">
        <v>514796</v>
      </c>
      <c r="AQ52" s="80">
        <v>2497867</v>
      </c>
      <c r="AR52" s="80">
        <v>8824898</v>
      </c>
      <c r="AS52" s="80">
        <v>0</v>
      </c>
      <c r="AT52" s="80">
        <v>0</v>
      </c>
      <c r="AU52" s="80">
        <v>0</v>
      </c>
      <c r="AV52" s="79">
        <f t="shared" si="27"/>
        <v>11856269</v>
      </c>
    </row>
    <row r="53" spans="1:48" s="2" customFormat="1" ht="12.75">
      <c r="A53" s="2" t="s">
        <v>68</v>
      </c>
      <c r="B53" s="81">
        <f t="shared" si="14"/>
        <v>477040</v>
      </c>
      <c r="C53" s="80">
        <f t="shared" si="15"/>
        <v>0</v>
      </c>
      <c r="D53" s="80">
        <f t="shared" si="16"/>
        <v>656938</v>
      </c>
      <c r="E53" s="80">
        <f t="shared" si="17"/>
        <v>1223865.41</v>
      </c>
      <c r="F53" s="80">
        <f t="shared" si="18"/>
        <v>492078.99999999994</v>
      </c>
      <c r="G53" s="80">
        <f t="shared" si="19"/>
        <v>512457</v>
      </c>
      <c r="H53" s="80">
        <f t="shared" si="20"/>
        <v>5466453</v>
      </c>
      <c r="I53" s="80">
        <f t="shared" si="21"/>
        <v>371806</v>
      </c>
      <c r="J53" s="80">
        <f t="shared" si="22"/>
        <v>326184</v>
      </c>
      <c r="K53" s="80">
        <f t="shared" si="23"/>
        <v>4209924.770717713</v>
      </c>
      <c r="L53" s="79">
        <f t="shared" si="24"/>
        <v>13736747.180717714</v>
      </c>
      <c r="M53" s="82"/>
      <c r="N53" s="81">
        <v>256867.69230769228</v>
      </c>
      <c r="O53" s="80">
        <v>0</v>
      </c>
      <c r="P53" s="80">
        <v>323049.3846153846</v>
      </c>
      <c r="Q53" s="80">
        <v>679375.6407692308</v>
      </c>
      <c r="R53" s="80">
        <v>314088.4615384615</v>
      </c>
      <c r="S53" s="80">
        <v>352408.6923076923</v>
      </c>
      <c r="T53" s="80">
        <v>3288148.076923077</v>
      </c>
      <c r="U53" s="80">
        <v>222702.3076923077</v>
      </c>
      <c r="V53" s="80">
        <v>187983.6923076923</v>
      </c>
      <c r="W53" s="80">
        <v>2440508.6168715595</v>
      </c>
      <c r="X53" s="79">
        <f t="shared" si="25"/>
        <v>8065132.565333098</v>
      </c>
      <c r="Y53" s="82"/>
      <c r="Z53" s="81">
        <v>220172.3076923077</v>
      </c>
      <c r="AA53" s="80">
        <v>0</v>
      </c>
      <c r="AB53" s="80">
        <v>333888.6153846154</v>
      </c>
      <c r="AC53" s="80">
        <v>517468.7692307692</v>
      </c>
      <c r="AD53" s="80">
        <v>164177.53846153844</v>
      </c>
      <c r="AE53" s="80">
        <v>136384.3076923077</v>
      </c>
      <c r="AF53" s="80">
        <v>1996017.923076923</v>
      </c>
      <c r="AG53" s="80">
        <v>149103.6923076923</v>
      </c>
      <c r="AH53" s="80">
        <v>138200.3076923077</v>
      </c>
      <c r="AI53" s="80">
        <v>1769416.1538461538</v>
      </c>
      <c r="AJ53" s="79">
        <f t="shared" si="26"/>
        <v>5424829.615384615</v>
      </c>
      <c r="AK53" s="82"/>
      <c r="AL53" s="81">
        <v>0</v>
      </c>
      <c r="AM53" s="80">
        <v>0</v>
      </c>
      <c r="AN53" s="80">
        <v>0</v>
      </c>
      <c r="AO53" s="80">
        <v>27021</v>
      </c>
      <c r="AP53" s="80">
        <v>13813</v>
      </c>
      <c r="AQ53" s="80">
        <v>23664</v>
      </c>
      <c r="AR53" s="80">
        <v>182287</v>
      </c>
      <c r="AS53" s="80">
        <v>0</v>
      </c>
      <c r="AT53" s="80">
        <v>0</v>
      </c>
      <c r="AU53" s="80">
        <v>0</v>
      </c>
      <c r="AV53" s="79">
        <f t="shared" si="27"/>
        <v>246785</v>
      </c>
    </row>
    <row r="54" spans="1:48" s="2" customFormat="1" ht="12.75">
      <c r="A54" s="2" t="s">
        <v>69</v>
      </c>
      <c r="B54" s="81">
        <f t="shared" si="14"/>
        <v>0</v>
      </c>
      <c r="C54" s="80">
        <f t="shared" si="15"/>
        <v>0</v>
      </c>
      <c r="D54" s="80">
        <f t="shared" si="16"/>
        <v>0</v>
      </c>
      <c r="E54" s="80">
        <f t="shared" si="17"/>
        <v>0</v>
      </c>
      <c r="F54" s="80">
        <f t="shared" si="18"/>
        <v>0</v>
      </c>
      <c r="G54" s="80">
        <f t="shared" si="19"/>
        <v>0</v>
      </c>
      <c r="H54" s="80">
        <f t="shared" si="20"/>
        <v>0</v>
      </c>
      <c r="I54" s="80">
        <f t="shared" si="21"/>
        <v>0</v>
      </c>
      <c r="J54" s="80">
        <f t="shared" si="22"/>
        <v>0</v>
      </c>
      <c r="K54" s="80">
        <f t="shared" si="23"/>
        <v>0</v>
      </c>
      <c r="L54" s="79">
        <f t="shared" si="24"/>
        <v>0</v>
      </c>
      <c r="M54" s="82"/>
      <c r="N54" s="81">
        <v>0</v>
      </c>
      <c r="O54" s="80">
        <v>0</v>
      </c>
      <c r="P54" s="80">
        <v>0</v>
      </c>
      <c r="Q54" s="80">
        <v>0</v>
      </c>
      <c r="R54" s="80">
        <v>0</v>
      </c>
      <c r="S54" s="80">
        <v>0</v>
      </c>
      <c r="T54" s="80">
        <v>0</v>
      </c>
      <c r="U54" s="80">
        <v>0</v>
      </c>
      <c r="V54" s="80">
        <v>0</v>
      </c>
      <c r="W54" s="80">
        <v>0</v>
      </c>
      <c r="X54" s="79">
        <f t="shared" si="25"/>
        <v>0</v>
      </c>
      <c r="Y54" s="82"/>
      <c r="Z54" s="81">
        <v>0</v>
      </c>
      <c r="AA54" s="80">
        <v>0</v>
      </c>
      <c r="AB54" s="80">
        <v>0</v>
      </c>
      <c r="AC54" s="80">
        <v>0</v>
      </c>
      <c r="AD54" s="80">
        <v>0</v>
      </c>
      <c r="AE54" s="80">
        <v>0</v>
      </c>
      <c r="AF54" s="80">
        <v>0</v>
      </c>
      <c r="AG54" s="80">
        <v>0</v>
      </c>
      <c r="AH54" s="80">
        <v>0</v>
      </c>
      <c r="AI54" s="80">
        <v>0</v>
      </c>
      <c r="AJ54" s="79">
        <f t="shared" si="26"/>
        <v>0</v>
      </c>
      <c r="AK54" s="82"/>
      <c r="AL54" s="81">
        <v>0</v>
      </c>
      <c r="AM54" s="80">
        <v>0</v>
      </c>
      <c r="AN54" s="80">
        <v>0</v>
      </c>
      <c r="AO54" s="80">
        <v>0</v>
      </c>
      <c r="AP54" s="80">
        <v>0</v>
      </c>
      <c r="AQ54" s="80">
        <v>0</v>
      </c>
      <c r="AR54" s="80">
        <v>0</v>
      </c>
      <c r="AS54" s="80">
        <v>0</v>
      </c>
      <c r="AT54" s="80">
        <v>0</v>
      </c>
      <c r="AU54" s="80">
        <v>0</v>
      </c>
      <c r="AV54" s="79">
        <f t="shared" si="27"/>
        <v>0</v>
      </c>
    </row>
    <row r="55" spans="1:48" s="2" customFormat="1" ht="12.75">
      <c r="A55" s="2" t="s">
        <v>70</v>
      </c>
      <c r="B55" s="81">
        <f t="shared" si="14"/>
        <v>1094947</v>
      </c>
      <c r="C55" s="80">
        <f t="shared" si="15"/>
        <v>0</v>
      </c>
      <c r="D55" s="80">
        <f t="shared" si="16"/>
        <v>2858479</v>
      </c>
      <c r="E55" s="80">
        <f t="shared" si="17"/>
        <v>-22946</v>
      </c>
      <c r="F55" s="80">
        <f t="shared" si="18"/>
        <v>1255470</v>
      </c>
      <c r="G55" s="80">
        <f t="shared" si="19"/>
        <v>1170072</v>
      </c>
      <c r="H55" s="80">
        <f t="shared" si="20"/>
        <v>10749218</v>
      </c>
      <c r="I55" s="80">
        <f t="shared" si="21"/>
        <v>735414</v>
      </c>
      <c r="J55" s="80">
        <f t="shared" si="22"/>
        <v>649010</v>
      </c>
      <c r="K55" s="80">
        <f t="shared" si="23"/>
        <v>8551493.93071168</v>
      </c>
      <c r="L55" s="79">
        <f t="shared" si="24"/>
        <v>27041157.93071168</v>
      </c>
      <c r="M55" s="82"/>
      <c r="N55" s="81">
        <v>361539.1037735849</v>
      </c>
      <c r="O55" s="80">
        <v>0</v>
      </c>
      <c r="P55" s="80">
        <v>929239.9339622641</v>
      </c>
      <c r="Q55" s="80">
        <v>-73359.00943396226</v>
      </c>
      <c r="R55" s="80">
        <v>960162.9150943396</v>
      </c>
      <c r="S55" s="80">
        <v>524599.5</v>
      </c>
      <c r="T55" s="80">
        <v>3547173.29245283</v>
      </c>
      <c r="U55" s="80">
        <v>275777.6981132076</v>
      </c>
      <c r="V55" s="80">
        <v>244179.08490566036</v>
      </c>
      <c r="W55" s="80">
        <v>3327665.581655075</v>
      </c>
      <c r="X55" s="79">
        <f t="shared" si="25"/>
        <v>10096978.100522999</v>
      </c>
      <c r="Y55" s="82"/>
      <c r="Z55" s="81">
        <v>733407.8962264152</v>
      </c>
      <c r="AA55" s="80">
        <v>0</v>
      </c>
      <c r="AB55" s="80">
        <v>1929239.066037736</v>
      </c>
      <c r="AC55" s="80">
        <v>50413.00943396226</v>
      </c>
      <c r="AD55" s="80">
        <v>295307.0849056604</v>
      </c>
      <c r="AE55" s="80">
        <v>645472.5</v>
      </c>
      <c r="AF55" s="80">
        <v>7202044.707547171</v>
      </c>
      <c r="AG55" s="80">
        <v>459636.30188679247</v>
      </c>
      <c r="AH55" s="80">
        <v>404830.91509433964</v>
      </c>
      <c r="AI55" s="80">
        <v>5223828.349056604</v>
      </c>
      <c r="AJ55" s="79">
        <f t="shared" si="26"/>
        <v>16944179.830188684</v>
      </c>
      <c r="AK55" s="82"/>
      <c r="AL55" s="81">
        <v>0</v>
      </c>
      <c r="AM55" s="80">
        <v>0</v>
      </c>
      <c r="AN55" s="80">
        <v>0</v>
      </c>
      <c r="AO55" s="80">
        <v>0</v>
      </c>
      <c r="AP55" s="80">
        <v>0</v>
      </c>
      <c r="AQ55" s="80">
        <v>0</v>
      </c>
      <c r="AR55" s="80">
        <v>0</v>
      </c>
      <c r="AS55" s="80">
        <v>0</v>
      </c>
      <c r="AT55" s="80">
        <v>0</v>
      </c>
      <c r="AU55" s="80">
        <v>0</v>
      </c>
      <c r="AV55" s="79">
        <f t="shared" si="27"/>
        <v>0</v>
      </c>
    </row>
    <row r="56" spans="1:48" s="2" customFormat="1" ht="12.75">
      <c r="A56" s="2" t="s">
        <v>71</v>
      </c>
      <c r="B56" s="81">
        <f t="shared" si="14"/>
        <v>3283149</v>
      </c>
      <c r="C56" s="80">
        <f t="shared" si="15"/>
        <v>0</v>
      </c>
      <c r="D56" s="80">
        <f t="shared" si="16"/>
        <v>7349467</v>
      </c>
      <c r="E56" s="80">
        <f t="shared" si="17"/>
        <v>3208078.9</v>
      </c>
      <c r="F56" s="80">
        <f t="shared" si="18"/>
        <v>2562377</v>
      </c>
      <c r="G56" s="80">
        <f t="shared" si="19"/>
        <v>3521611</v>
      </c>
      <c r="H56" s="80">
        <f t="shared" si="20"/>
        <v>34652037</v>
      </c>
      <c r="I56" s="80">
        <f t="shared" si="21"/>
        <v>2344551</v>
      </c>
      <c r="J56" s="80">
        <f t="shared" si="22"/>
        <v>1922895</v>
      </c>
      <c r="K56" s="80">
        <f t="shared" si="23"/>
        <v>25917702.01124528</v>
      </c>
      <c r="L56" s="79">
        <f t="shared" si="24"/>
        <v>84761867.91124529</v>
      </c>
      <c r="M56" s="82"/>
      <c r="N56" s="81">
        <v>1121572.6397515528</v>
      </c>
      <c r="O56" s="80">
        <v>0</v>
      </c>
      <c r="P56" s="80">
        <v>2471931.2795031057</v>
      </c>
      <c r="Q56" s="80">
        <v>1755911.7944099377</v>
      </c>
      <c r="R56" s="80">
        <v>1481711.9813664595</v>
      </c>
      <c r="S56" s="80">
        <v>1767892.4099378882</v>
      </c>
      <c r="T56" s="80">
        <v>11201671.59006211</v>
      </c>
      <c r="U56" s="80">
        <v>963877.1242236025</v>
      </c>
      <c r="V56" s="80">
        <v>763526.7701863353</v>
      </c>
      <c r="W56" s="80">
        <v>10351931.203791862</v>
      </c>
      <c r="X56" s="79">
        <f t="shared" si="25"/>
        <v>31880026.79323285</v>
      </c>
      <c r="Y56" s="82"/>
      <c r="Z56" s="81">
        <v>2161576.3602484474</v>
      </c>
      <c r="AA56" s="80">
        <v>0</v>
      </c>
      <c r="AB56" s="80">
        <v>4877535.720496895</v>
      </c>
      <c r="AC56" s="80">
        <v>1360591.1055900622</v>
      </c>
      <c r="AD56" s="80">
        <v>870497.0186335404</v>
      </c>
      <c r="AE56" s="80">
        <v>1660007.590062112</v>
      </c>
      <c r="AF56" s="80">
        <v>21613682.40993789</v>
      </c>
      <c r="AG56" s="80">
        <v>1380673.8757763975</v>
      </c>
      <c r="AH56" s="80">
        <v>1159368.2298136647</v>
      </c>
      <c r="AI56" s="80">
        <v>15565770.807453416</v>
      </c>
      <c r="AJ56" s="79">
        <f t="shared" si="26"/>
        <v>50649703.11801242</v>
      </c>
      <c r="AK56" s="82"/>
      <c r="AL56" s="81">
        <v>0</v>
      </c>
      <c r="AM56" s="80">
        <v>0</v>
      </c>
      <c r="AN56" s="80">
        <v>0</v>
      </c>
      <c r="AO56" s="80">
        <v>91576</v>
      </c>
      <c r="AP56" s="80">
        <v>210168</v>
      </c>
      <c r="AQ56" s="80">
        <v>93711</v>
      </c>
      <c r="AR56" s="80">
        <v>1836683</v>
      </c>
      <c r="AS56" s="80">
        <v>0</v>
      </c>
      <c r="AT56" s="80">
        <v>0</v>
      </c>
      <c r="AU56" s="80">
        <v>0</v>
      </c>
      <c r="AV56" s="79">
        <f t="shared" si="27"/>
        <v>2232138</v>
      </c>
    </row>
    <row r="57" spans="1:48" s="2" customFormat="1" ht="12.75">
      <c r="A57" s="2" t="s">
        <v>72</v>
      </c>
      <c r="B57" s="81">
        <f t="shared" si="14"/>
        <v>146486</v>
      </c>
      <c r="C57" s="80">
        <f t="shared" si="15"/>
        <v>0</v>
      </c>
      <c r="D57" s="80">
        <f t="shared" si="16"/>
        <v>501085.00000000006</v>
      </c>
      <c r="E57" s="80">
        <f t="shared" si="17"/>
        <v>80182.40000000001</v>
      </c>
      <c r="F57" s="80">
        <f t="shared" si="18"/>
        <v>115075</v>
      </c>
      <c r="G57" s="80">
        <f t="shared" si="19"/>
        <v>427536</v>
      </c>
      <c r="H57" s="80">
        <f t="shared" si="20"/>
        <v>1799898</v>
      </c>
      <c r="I57" s="80">
        <f t="shared" si="21"/>
        <v>129234</v>
      </c>
      <c r="J57" s="80">
        <f t="shared" si="22"/>
        <v>127219</v>
      </c>
      <c r="K57" s="80">
        <f t="shared" si="23"/>
        <v>1521745.430267572</v>
      </c>
      <c r="L57" s="79">
        <f t="shared" si="24"/>
        <v>4848460.830267572</v>
      </c>
      <c r="M57" s="82"/>
      <c r="N57" s="81">
        <v>46258.73684210526</v>
      </c>
      <c r="O57" s="80">
        <v>0</v>
      </c>
      <c r="P57" s="80">
        <v>157705.36842105264</v>
      </c>
      <c r="Q57" s="80">
        <v>66102.45263157896</v>
      </c>
      <c r="R57" s="80">
        <v>64756.10526315789</v>
      </c>
      <c r="S57" s="80">
        <v>258519.05263157893</v>
      </c>
      <c r="T57" s="80">
        <v>718363.5263157894</v>
      </c>
      <c r="U57" s="80">
        <v>50268.73684210526</v>
      </c>
      <c r="V57" s="80">
        <v>50705.789473684206</v>
      </c>
      <c r="W57" s="80">
        <v>558639.0618465191</v>
      </c>
      <c r="X57" s="79">
        <f t="shared" si="25"/>
        <v>1971318.8302675716</v>
      </c>
      <c r="Y57" s="82"/>
      <c r="Z57" s="81">
        <v>100227.26315789473</v>
      </c>
      <c r="AA57" s="80">
        <v>0</v>
      </c>
      <c r="AB57" s="80">
        <v>343379.6315789474</v>
      </c>
      <c r="AC57" s="80">
        <v>14079.947368421053</v>
      </c>
      <c r="AD57" s="80">
        <v>50318.89473684211</v>
      </c>
      <c r="AE57" s="80">
        <v>169016.94736842107</v>
      </c>
      <c r="AF57" s="80">
        <v>1081534.4736842106</v>
      </c>
      <c r="AG57" s="80">
        <v>78965.26315789473</v>
      </c>
      <c r="AH57" s="80">
        <v>76513.21052631579</v>
      </c>
      <c r="AI57" s="80">
        <v>963106.3684210527</v>
      </c>
      <c r="AJ57" s="79">
        <f t="shared" si="26"/>
        <v>2877142</v>
      </c>
      <c r="AK57" s="82"/>
      <c r="AL57" s="81">
        <v>0</v>
      </c>
      <c r="AM57" s="80">
        <v>0</v>
      </c>
      <c r="AN57" s="80">
        <v>0</v>
      </c>
      <c r="AO57" s="80">
        <v>0</v>
      </c>
      <c r="AP57" s="80">
        <v>0</v>
      </c>
      <c r="AQ57" s="80">
        <v>0</v>
      </c>
      <c r="AR57" s="80">
        <v>0</v>
      </c>
      <c r="AS57" s="80">
        <v>0</v>
      </c>
      <c r="AT57" s="80">
        <v>0</v>
      </c>
      <c r="AU57" s="80">
        <v>0</v>
      </c>
      <c r="AV57" s="79">
        <f t="shared" si="27"/>
        <v>0</v>
      </c>
    </row>
    <row r="58" spans="1:48" s="2" customFormat="1" ht="12.75">
      <c r="A58" s="2" t="s">
        <v>73</v>
      </c>
      <c r="B58" s="81">
        <f t="shared" si="14"/>
        <v>1894962</v>
      </c>
      <c r="C58" s="80">
        <f t="shared" si="15"/>
        <v>0</v>
      </c>
      <c r="D58" s="80">
        <f t="shared" si="16"/>
        <v>5373024</v>
      </c>
      <c r="E58" s="80">
        <f t="shared" si="17"/>
        <v>2163477.5</v>
      </c>
      <c r="F58" s="80">
        <f t="shared" si="18"/>
        <v>1741328</v>
      </c>
      <c r="G58" s="80">
        <f t="shared" si="19"/>
        <v>2774585</v>
      </c>
      <c r="H58" s="80">
        <f t="shared" si="20"/>
        <v>23572335</v>
      </c>
      <c r="I58" s="80">
        <f t="shared" si="21"/>
        <v>1951404</v>
      </c>
      <c r="J58" s="80">
        <f t="shared" si="22"/>
        <v>1382403</v>
      </c>
      <c r="K58" s="80">
        <f t="shared" si="23"/>
        <v>18213697.166517116</v>
      </c>
      <c r="L58" s="79">
        <f t="shared" si="24"/>
        <v>59067215.666517116</v>
      </c>
      <c r="M58" s="82"/>
      <c r="N58" s="81">
        <v>378992.4</v>
      </c>
      <c r="O58" s="80">
        <v>0</v>
      </c>
      <c r="P58" s="80">
        <v>1077771.4</v>
      </c>
      <c r="Q58" s="80">
        <v>1209273.7</v>
      </c>
      <c r="R58" s="80">
        <v>776960.6</v>
      </c>
      <c r="S58" s="80">
        <v>524269</v>
      </c>
      <c r="T58" s="80">
        <v>4597879</v>
      </c>
      <c r="U58" s="80">
        <v>483884.8</v>
      </c>
      <c r="V58" s="80">
        <v>329961.6</v>
      </c>
      <c r="W58" s="80">
        <v>4696633.966517115</v>
      </c>
      <c r="X58" s="79">
        <f t="shared" si="25"/>
        <v>14075626.466517115</v>
      </c>
      <c r="Y58" s="82"/>
      <c r="Z58" s="81">
        <v>1515969.6</v>
      </c>
      <c r="AA58" s="80">
        <v>0</v>
      </c>
      <c r="AB58" s="80">
        <v>4295252.6</v>
      </c>
      <c r="AC58" s="80">
        <v>954203.8</v>
      </c>
      <c r="AD58" s="80">
        <v>964367.4</v>
      </c>
      <c r="AE58" s="80">
        <v>2196734</v>
      </c>
      <c r="AF58" s="80">
        <v>18946551</v>
      </c>
      <c r="AG58" s="80">
        <v>1467519.2</v>
      </c>
      <c r="AH58" s="80">
        <v>1052441.4</v>
      </c>
      <c r="AI58" s="80">
        <v>13517063.200000001</v>
      </c>
      <c r="AJ58" s="79">
        <f t="shared" si="26"/>
        <v>44910102.199999996</v>
      </c>
      <c r="AK58" s="82"/>
      <c r="AL58" s="81">
        <v>0</v>
      </c>
      <c r="AM58" s="80">
        <v>0</v>
      </c>
      <c r="AN58" s="80">
        <v>0</v>
      </c>
      <c r="AO58" s="80">
        <v>0</v>
      </c>
      <c r="AP58" s="80">
        <v>0</v>
      </c>
      <c r="AQ58" s="80">
        <v>53582</v>
      </c>
      <c r="AR58" s="80">
        <v>27905</v>
      </c>
      <c r="AS58" s="80">
        <v>0</v>
      </c>
      <c r="AT58" s="80">
        <v>0</v>
      </c>
      <c r="AU58" s="80">
        <v>0</v>
      </c>
      <c r="AV58" s="79">
        <f t="shared" si="27"/>
        <v>81487</v>
      </c>
    </row>
    <row r="59" spans="1:48" s="2" customFormat="1" ht="12.75">
      <c r="A59" s="2" t="s">
        <v>74</v>
      </c>
      <c r="B59" s="81">
        <f t="shared" si="14"/>
        <v>200335</v>
      </c>
      <c r="C59" s="80">
        <f t="shared" si="15"/>
        <v>0</v>
      </c>
      <c r="D59" s="80">
        <f t="shared" si="16"/>
        <v>275091</v>
      </c>
      <c r="E59" s="80">
        <f t="shared" si="17"/>
        <v>654297.71</v>
      </c>
      <c r="F59" s="80">
        <f t="shared" si="18"/>
        <v>254527</v>
      </c>
      <c r="G59" s="80">
        <f t="shared" si="19"/>
        <v>255953</v>
      </c>
      <c r="H59" s="80">
        <f t="shared" si="20"/>
        <v>2265759</v>
      </c>
      <c r="I59" s="80">
        <f t="shared" si="21"/>
        <v>170882</v>
      </c>
      <c r="J59" s="80">
        <f t="shared" si="22"/>
        <v>116019</v>
      </c>
      <c r="K59" s="80">
        <f t="shared" si="23"/>
        <v>1859709.9253081926</v>
      </c>
      <c r="L59" s="79">
        <f t="shared" si="24"/>
        <v>6052573.635308193</v>
      </c>
      <c r="M59" s="82"/>
      <c r="N59" s="81">
        <v>87102.17391304349</v>
      </c>
      <c r="O59" s="80">
        <v>0</v>
      </c>
      <c r="P59" s="80">
        <v>111731.47826086957</v>
      </c>
      <c r="Q59" s="80">
        <v>368756.1882608696</v>
      </c>
      <c r="R59" s="80">
        <v>174730.1739130435</v>
      </c>
      <c r="S59" s="80">
        <v>149262.08695652176</v>
      </c>
      <c r="T59" s="80">
        <v>921210.7826086958</v>
      </c>
      <c r="U59" s="80">
        <v>86254.65217391305</v>
      </c>
      <c r="V59" s="80">
        <v>58024.30434782609</v>
      </c>
      <c r="W59" s="80">
        <v>917310.5340038447</v>
      </c>
      <c r="X59" s="79">
        <f t="shared" si="25"/>
        <v>2874382.3744386276</v>
      </c>
      <c r="Y59" s="82"/>
      <c r="Z59" s="81">
        <v>113232.82608695651</v>
      </c>
      <c r="AA59" s="80">
        <v>0</v>
      </c>
      <c r="AB59" s="80">
        <v>163359.52173913043</v>
      </c>
      <c r="AC59" s="80">
        <v>285541.5217391304</v>
      </c>
      <c r="AD59" s="80">
        <v>79796.82608695651</v>
      </c>
      <c r="AE59" s="80">
        <v>106690.91304347824</v>
      </c>
      <c r="AF59" s="80">
        <v>1344548.2173913042</v>
      </c>
      <c r="AG59" s="80">
        <v>84627.34782608695</v>
      </c>
      <c r="AH59" s="80">
        <v>57994.69565217391</v>
      </c>
      <c r="AI59" s="80">
        <v>942399.3913043478</v>
      </c>
      <c r="AJ59" s="79">
        <f t="shared" si="26"/>
        <v>3178191.260869565</v>
      </c>
      <c r="AK59" s="82"/>
      <c r="AL59" s="81">
        <v>0</v>
      </c>
      <c r="AM59" s="80">
        <v>0</v>
      </c>
      <c r="AN59" s="80">
        <v>0</v>
      </c>
      <c r="AO59" s="80">
        <v>0</v>
      </c>
      <c r="AP59" s="80">
        <v>0</v>
      </c>
      <c r="AQ59" s="80">
        <v>0</v>
      </c>
      <c r="AR59" s="80">
        <v>0</v>
      </c>
      <c r="AS59" s="80">
        <v>0</v>
      </c>
      <c r="AT59" s="80">
        <v>0</v>
      </c>
      <c r="AU59" s="80">
        <v>0</v>
      </c>
      <c r="AV59" s="79">
        <f t="shared" si="27"/>
        <v>0</v>
      </c>
    </row>
    <row r="60" spans="1:48" s="2" customFormat="1" ht="12.75">
      <c r="A60" s="2" t="s">
        <v>75</v>
      </c>
      <c r="B60" s="81">
        <f t="shared" si="14"/>
        <v>0</v>
      </c>
      <c r="C60" s="80">
        <f t="shared" si="15"/>
        <v>0</v>
      </c>
      <c r="D60" s="80">
        <f t="shared" si="16"/>
        <v>0</v>
      </c>
      <c r="E60" s="80">
        <f t="shared" si="17"/>
        <v>0</v>
      </c>
      <c r="F60" s="80">
        <f t="shared" si="18"/>
        <v>0</v>
      </c>
      <c r="G60" s="80">
        <f t="shared" si="19"/>
        <v>0</v>
      </c>
      <c r="H60" s="80">
        <f t="shared" si="20"/>
        <v>0</v>
      </c>
      <c r="I60" s="80">
        <f t="shared" si="21"/>
        <v>0</v>
      </c>
      <c r="J60" s="80">
        <f t="shared" si="22"/>
        <v>0</v>
      </c>
      <c r="K60" s="80">
        <f t="shared" si="23"/>
        <v>0</v>
      </c>
      <c r="L60" s="79">
        <f t="shared" si="24"/>
        <v>0</v>
      </c>
      <c r="M60" s="82"/>
      <c r="N60" s="81">
        <v>0</v>
      </c>
      <c r="O60" s="80">
        <v>0</v>
      </c>
      <c r="P60" s="80">
        <v>0</v>
      </c>
      <c r="Q60" s="80">
        <v>0</v>
      </c>
      <c r="R60" s="80">
        <v>0</v>
      </c>
      <c r="S60" s="80">
        <v>0</v>
      </c>
      <c r="T60" s="80">
        <v>0</v>
      </c>
      <c r="U60" s="80">
        <v>0</v>
      </c>
      <c r="V60" s="80">
        <v>0</v>
      </c>
      <c r="W60" s="80">
        <v>0</v>
      </c>
      <c r="X60" s="79">
        <f t="shared" si="25"/>
        <v>0</v>
      </c>
      <c r="Y60" s="82"/>
      <c r="Z60" s="81">
        <v>0</v>
      </c>
      <c r="AA60" s="80">
        <v>0</v>
      </c>
      <c r="AB60" s="80">
        <v>0</v>
      </c>
      <c r="AC60" s="80">
        <v>0</v>
      </c>
      <c r="AD60" s="80">
        <v>0</v>
      </c>
      <c r="AE60" s="80">
        <v>0</v>
      </c>
      <c r="AF60" s="80">
        <v>0</v>
      </c>
      <c r="AG60" s="80">
        <v>0</v>
      </c>
      <c r="AH60" s="80">
        <v>0</v>
      </c>
      <c r="AI60" s="80">
        <v>0</v>
      </c>
      <c r="AJ60" s="79">
        <f t="shared" si="26"/>
        <v>0</v>
      </c>
      <c r="AK60" s="82"/>
      <c r="AL60" s="81">
        <v>0</v>
      </c>
      <c r="AM60" s="80">
        <v>0</v>
      </c>
      <c r="AN60" s="80">
        <v>0</v>
      </c>
      <c r="AO60" s="80">
        <v>0</v>
      </c>
      <c r="AP60" s="80">
        <v>0</v>
      </c>
      <c r="AQ60" s="80">
        <v>0</v>
      </c>
      <c r="AR60" s="80">
        <v>0</v>
      </c>
      <c r="AS60" s="80">
        <v>0</v>
      </c>
      <c r="AT60" s="80">
        <v>0</v>
      </c>
      <c r="AU60" s="80">
        <v>0</v>
      </c>
      <c r="AV60" s="79">
        <f t="shared" si="27"/>
        <v>0</v>
      </c>
    </row>
    <row r="61" spans="2:48" s="2" customFormat="1" ht="12.75">
      <c r="B61" s="52"/>
      <c r="C61" s="78"/>
      <c r="D61" s="78"/>
      <c r="E61" s="78"/>
      <c r="F61" s="78"/>
      <c r="G61" s="78"/>
      <c r="H61" s="78"/>
      <c r="I61" s="78"/>
      <c r="J61" s="78"/>
      <c r="K61" s="78"/>
      <c r="L61" s="51"/>
      <c r="N61" s="52"/>
      <c r="O61" s="78"/>
      <c r="P61" s="78"/>
      <c r="Q61" s="78"/>
      <c r="R61" s="78"/>
      <c r="S61" s="78"/>
      <c r="T61" s="78"/>
      <c r="U61" s="78"/>
      <c r="V61" s="78"/>
      <c r="W61" s="78"/>
      <c r="X61" s="76"/>
      <c r="Z61" s="52"/>
      <c r="AA61" s="77"/>
      <c r="AB61" s="77"/>
      <c r="AC61" s="77"/>
      <c r="AD61" s="77"/>
      <c r="AE61" s="77"/>
      <c r="AF61" s="77"/>
      <c r="AG61" s="78"/>
      <c r="AH61" s="78"/>
      <c r="AI61" s="78"/>
      <c r="AJ61" s="76"/>
      <c r="AL61" s="52"/>
      <c r="AM61" s="77"/>
      <c r="AN61" s="77"/>
      <c r="AO61" s="77"/>
      <c r="AP61" s="77"/>
      <c r="AQ61" s="77"/>
      <c r="AR61" s="77"/>
      <c r="AS61" s="78"/>
      <c r="AT61" s="78"/>
      <c r="AU61" s="77"/>
      <c r="AV61" s="76"/>
    </row>
    <row r="62" spans="1:48" s="2" customFormat="1" ht="13.5" thickBot="1">
      <c r="A62" s="53" t="s">
        <v>6</v>
      </c>
      <c r="B62" s="75">
        <f aca="true" t="shared" si="28" ref="B62:L62">SUM(B8:B60)</f>
        <v>85661232</v>
      </c>
      <c r="C62" s="74">
        <f t="shared" si="28"/>
        <v>0</v>
      </c>
      <c r="D62" s="74">
        <f t="shared" si="28"/>
        <v>210817524</v>
      </c>
      <c r="E62" s="74">
        <f t="shared" si="28"/>
        <v>146826053.18000004</v>
      </c>
      <c r="F62" s="74">
        <f t="shared" si="28"/>
        <v>113789042</v>
      </c>
      <c r="G62" s="74">
        <f t="shared" si="28"/>
        <v>154200960</v>
      </c>
      <c r="H62" s="74">
        <f t="shared" si="28"/>
        <v>1026054842</v>
      </c>
      <c r="I62" s="74">
        <f t="shared" si="28"/>
        <v>72276279</v>
      </c>
      <c r="J62" s="74">
        <f t="shared" si="28"/>
        <v>60475994</v>
      </c>
      <c r="K62" s="74">
        <f t="shared" si="28"/>
        <v>782113201.4141272</v>
      </c>
      <c r="L62" s="73">
        <f t="shared" si="28"/>
        <v>2652215127.5941277</v>
      </c>
      <c r="N62" s="75">
        <f aca="true" t="shared" si="29" ref="N62:X62">SUM(N8:N60)</f>
        <v>33314709.45935043</v>
      </c>
      <c r="O62" s="74">
        <f t="shared" si="29"/>
        <v>0</v>
      </c>
      <c r="P62" s="74">
        <f t="shared" si="29"/>
        <v>81281790.18127917</v>
      </c>
      <c r="Q62" s="74">
        <f t="shared" si="29"/>
        <v>73778861.54990768</v>
      </c>
      <c r="R62" s="74">
        <f t="shared" si="29"/>
        <v>63685740.64891203</v>
      </c>
      <c r="S62" s="74">
        <f t="shared" si="29"/>
        <v>66863927.78337019</v>
      </c>
      <c r="T62" s="74">
        <f t="shared" si="29"/>
        <v>391489592.4901726</v>
      </c>
      <c r="U62" s="74">
        <f t="shared" si="29"/>
        <v>32828032.21347975</v>
      </c>
      <c r="V62" s="74">
        <f t="shared" si="29"/>
        <v>26591555.12604771</v>
      </c>
      <c r="W62" s="74">
        <f t="shared" si="29"/>
        <v>343430149.59710515</v>
      </c>
      <c r="X62" s="73">
        <f t="shared" si="29"/>
        <v>1113264359.049625</v>
      </c>
      <c r="Z62" s="75">
        <f aca="true" t="shared" si="30" ref="Z62:AJ62">SUM(Z8:Z60)</f>
        <v>52346522.54064956</v>
      </c>
      <c r="AA62" s="74">
        <f t="shared" si="30"/>
        <v>0</v>
      </c>
      <c r="AB62" s="74">
        <f t="shared" si="30"/>
        <v>129535733.81872083</v>
      </c>
      <c r="AC62" s="74">
        <f t="shared" si="30"/>
        <v>72687408.63009228</v>
      </c>
      <c r="AD62" s="74">
        <f t="shared" si="30"/>
        <v>48645706.35108797</v>
      </c>
      <c r="AE62" s="74">
        <f t="shared" si="30"/>
        <v>82701783.21662985</v>
      </c>
      <c r="AF62" s="74">
        <f t="shared" si="30"/>
        <v>608635286.5098273</v>
      </c>
      <c r="AG62" s="74">
        <f t="shared" si="30"/>
        <v>39448246.78652026</v>
      </c>
      <c r="AH62" s="74">
        <f t="shared" si="30"/>
        <v>33884438.873952284</v>
      </c>
      <c r="AI62" s="74">
        <f t="shared" si="30"/>
        <v>438683051.8170221</v>
      </c>
      <c r="AJ62" s="73">
        <f t="shared" si="30"/>
        <v>1506568178.5445025</v>
      </c>
      <c r="AL62" s="75">
        <f aca="true" t="shared" si="31" ref="AL62:AV62">SUM(AL8:AL60)</f>
        <v>0</v>
      </c>
      <c r="AM62" s="74">
        <f t="shared" si="31"/>
        <v>0</v>
      </c>
      <c r="AN62" s="74">
        <f t="shared" si="31"/>
        <v>0</v>
      </c>
      <c r="AO62" s="74">
        <f t="shared" si="31"/>
        <v>359783</v>
      </c>
      <c r="AP62" s="74">
        <f t="shared" si="31"/>
        <v>1457595</v>
      </c>
      <c r="AQ62" s="74">
        <f t="shared" si="31"/>
        <v>4635249</v>
      </c>
      <c r="AR62" s="74">
        <f t="shared" si="31"/>
        <v>25929963</v>
      </c>
      <c r="AS62" s="74">
        <f t="shared" si="31"/>
        <v>0</v>
      </c>
      <c r="AT62" s="74">
        <f t="shared" si="31"/>
        <v>0</v>
      </c>
      <c r="AU62" s="74">
        <f t="shared" si="31"/>
        <v>0</v>
      </c>
      <c r="AV62" s="73">
        <f t="shared" si="31"/>
        <v>32382590</v>
      </c>
    </row>
  </sheetData>
  <mergeCells count="4">
    <mergeCell ref="B2:L2"/>
    <mergeCell ref="N2:X2"/>
    <mergeCell ref="Z2:AJ2"/>
    <mergeCell ref="AL2:AV2"/>
  </mergeCells>
  <printOptions horizontalCentered="1" verticalCentered="1"/>
  <pageMargins left="0.5" right="0.5" top="0.5" bottom="0.75" header="0.5" footer="0.5"/>
  <pageSetup horizontalDpi="600" verticalDpi="600" orientation="landscape" scale="55" r:id="rId1"/>
  <headerFooter alignWithMargins="0">
    <oddHeader>&amp;L&amp;"Geneva,Bold"&amp;D&amp;C&amp;"Geneva,Bold Italic"Anticipated Funding Schedules
(Includes only Executive Life)&amp;R&amp;"Geneva,Bold"UNAUDITED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colBreaks count="3" manualBreakCount="3">
    <brk id="12" max="65535" man="1"/>
    <brk id="24" max="65535" man="1"/>
    <brk id="36" max="65535" man="1"/>
  </colBreaks>
</worksheet>
</file>

<file path=xl/worksheets/sheet66.xml><?xml version="1.0" encoding="utf-8"?>
<worksheet xmlns="http://schemas.openxmlformats.org/spreadsheetml/2006/main" xmlns:r="http://schemas.openxmlformats.org/officeDocument/2006/relationships">
  <dimension ref="A1:G36"/>
  <sheetViews>
    <sheetView zoomScale="75" zoomScaleNormal="75" workbookViewId="0" topLeftCell="A1">
      <selection activeCell="A32" sqref="A32"/>
    </sheetView>
  </sheetViews>
  <sheetFormatPr defaultColWidth="9.00390625" defaultRowHeight="12.75"/>
  <cols>
    <col min="1" max="1" width="50.625" style="2" customWidth="1"/>
    <col min="2" max="2" width="18.50390625" style="2" bestFit="1" customWidth="1"/>
    <col min="3" max="4" width="15.00390625" style="2" bestFit="1" customWidth="1"/>
    <col min="5" max="5" width="13.375" style="2" bestFit="1" customWidth="1"/>
    <col min="6" max="6" width="14.50390625" style="2" bestFit="1" customWidth="1"/>
    <col min="7" max="7" width="15.50390625" style="2" bestFit="1" customWidth="1"/>
    <col min="8" max="8" width="15.00390625" style="2" bestFit="1" customWidth="1"/>
    <col min="9" max="9" width="3.00390625" style="2" bestFit="1" customWidth="1"/>
    <col min="10" max="16384" width="11.50390625" style="2" customWidth="1"/>
  </cols>
  <sheetData>
    <row r="1" spans="1:2" ht="12.75">
      <c r="A1" s="55" t="s">
        <v>0</v>
      </c>
      <c r="B1" s="55"/>
    </row>
    <row r="2" spans="1:2" ht="12.75">
      <c r="A2" s="55" t="s">
        <v>180</v>
      </c>
      <c r="B2" s="55"/>
    </row>
    <row r="3" ht="12.75">
      <c r="C3" s="3" t="s">
        <v>0</v>
      </c>
    </row>
    <row r="4" spans="3:7" ht="12.75">
      <c r="C4" s="56"/>
      <c r="D4" s="57" t="s">
        <v>1</v>
      </c>
      <c r="E4" s="57" t="s">
        <v>0</v>
      </c>
      <c r="F4" s="57" t="s">
        <v>2</v>
      </c>
      <c r="G4" s="1" t="s">
        <v>0</v>
      </c>
    </row>
    <row r="5" spans="1:7" ht="12.75">
      <c r="A5" s="2" t="s">
        <v>0</v>
      </c>
      <c r="C5" s="56" t="s">
        <v>3</v>
      </c>
      <c r="D5" s="57" t="s">
        <v>4</v>
      </c>
      <c r="E5" s="57" t="s">
        <v>5</v>
      </c>
      <c r="F5" s="57" t="s">
        <v>4</v>
      </c>
      <c r="G5" s="1" t="s">
        <v>6</v>
      </c>
    </row>
    <row r="7" ht="12.75">
      <c r="A7" s="3" t="s">
        <v>181</v>
      </c>
    </row>
    <row r="8" spans="1:7" ht="12.75">
      <c r="A8" s="2" t="s">
        <v>182</v>
      </c>
      <c r="C8" s="2">
        <f>+summary!H89</f>
        <v>1543781552.686934</v>
      </c>
      <c r="D8" s="2">
        <f>+summary!I89</f>
        <v>2487498816.0850835</v>
      </c>
      <c r="E8" s="2">
        <f>+summary!J89</f>
        <v>188587578.6982827</v>
      </c>
      <c r="F8" s="2">
        <f>+summary!K89</f>
        <v>64378565.577136874</v>
      </c>
      <c r="G8" s="2">
        <f>SUM(C8:F8)</f>
        <v>4284246513.047437</v>
      </c>
    </row>
    <row r="10" ht="12.75">
      <c r="A10" s="3" t="s">
        <v>183</v>
      </c>
    </row>
    <row r="11" spans="1:7" ht="12.75">
      <c r="A11" s="2" t="s">
        <v>238</v>
      </c>
      <c r="C11" s="2">
        <f>-summary!H87</f>
        <v>-13059145.549425986</v>
      </c>
      <c r="D11" s="2">
        <f>-summary!I87</f>
        <v>-17104358.71569331</v>
      </c>
      <c r="E11" s="2">
        <f>-summary!J87</f>
        <v>-64158.49398071407</v>
      </c>
      <c r="F11" s="2">
        <f>-summary!K87</f>
        <v>0</v>
      </c>
      <c r="G11" s="2">
        <f>SUM(C11:F11)</f>
        <v>-30227662.75910001</v>
      </c>
    </row>
    <row r="12" spans="1:7" ht="12.75">
      <c r="A12" s="2" t="s">
        <v>311</v>
      </c>
      <c r="C12" s="2">
        <f>-summary!H80</f>
        <v>-309118414.235108</v>
      </c>
      <c r="D12" s="2">
        <f>-summary!I80</f>
        <v>-748244644.1830739</v>
      </c>
      <c r="E12" s="2">
        <f>-summary!J80</f>
        <v>-118930272.35726011</v>
      </c>
      <c r="F12" s="2">
        <f>-summary!K80</f>
        <v>-32133999.227299526</v>
      </c>
      <c r="G12" s="2">
        <f>SUM(C12:F12)</f>
        <v>-1208427330.0027416</v>
      </c>
    </row>
    <row r="13" spans="1:7" ht="12.75">
      <c r="A13" s="2" t="s">
        <v>312</v>
      </c>
      <c r="C13" s="2">
        <f>-summary!H36</f>
        <v>-71099954.39623187</v>
      </c>
      <c r="D13" s="2">
        <f>-summary!I36</f>
        <v>-74929400.69286908</v>
      </c>
      <c r="E13" s="2">
        <f>-summary!J36</f>
        <v>-32224729.15944352</v>
      </c>
      <c r="F13" s="2">
        <f>-summary!K36</f>
        <v>0</v>
      </c>
      <c r="G13" s="2">
        <f>SUM(C13:F13)</f>
        <v>-178254084.24854448</v>
      </c>
    </row>
    <row r="14" spans="1:7" ht="12.75">
      <c r="A14" s="2" t="s">
        <v>184</v>
      </c>
      <c r="C14" s="2">
        <f>-summary!H21</f>
        <v>-40341332.213444434</v>
      </c>
      <c r="D14" s="2">
        <f>-summary!I21</f>
        <v>-144842732.53849897</v>
      </c>
      <c r="E14" s="2">
        <f>-summary!J21</f>
        <v>-37368418.687598355</v>
      </c>
      <c r="F14" s="2">
        <f>-summary!K21</f>
        <v>-27988.123458269467</v>
      </c>
      <c r="G14" s="2">
        <f>SUM(C14:F14)</f>
        <v>-222580471.56300002</v>
      </c>
    </row>
    <row r="16" ht="12.75">
      <c r="A16" s="3" t="s">
        <v>185</v>
      </c>
    </row>
    <row r="17" spans="1:7" ht="12.75">
      <c r="A17" s="2" t="s">
        <v>186</v>
      </c>
      <c r="B17" s="1" t="s">
        <v>187</v>
      </c>
      <c r="C17" s="2">
        <v>-9704415.449976314</v>
      </c>
      <c r="D17" s="2">
        <v>-13130200.905174835</v>
      </c>
      <c r="E17" s="2">
        <v>0</v>
      </c>
      <c r="F17" s="2">
        <v>-411260.9248488422</v>
      </c>
      <c r="G17" s="2">
        <f>SUM(C17:F17)</f>
        <v>-23245877.27999999</v>
      </c>
    </row>
    <row r="18" spans="1:7" ht="12.75">
      <c r="A18" s="2" t="s">
        <v>186</v>
      </c>
      <c r="B18" s="1" t="s">
        <v>226</v>
      </c>
      <c r="C18" s="2">
        <v>0</v>
      </c>
      <c r="D18" s="2">
        <v>0</v>
      </c>
      <c r="E18" s="2">
        <v>0</v>
      </c>
      <c r="F18" s="2">
        <v>0</v>
      </c>
      <c r="G18" s="2">
        <f>SUM(C18:F18)</f>
        <v>0</v>
      </c>
    </row>
    <row r="19" spans="1:7" ht="12.75">
      <c r="A19" s="2" t="s">
        <v>186</v>
      </c>
      <c r="B19" s="1" t="s">
        <v>227</v>
      </c>
      <c r="C19" s="2">
        <v>0</v>
      </c>
      <c r="D19" s="2">
        <v>0</v>
      </c>
      <c r="E19" s="2">
        <v>0</v>
      </c>
      <c r="F19" s="2">
        <v>0</v>
      </c>
      <c r="G19" s="2">
        <f>SUM(C19:F19)</f>
        <v>0</v>
      </c>
    </row>
    <row r="20" spans="3:4" ht="12.75">
      <c r="C20" s="2" t="s">
        <v>0</v>
      </c>
      <c r="D20" s="2" t="s">
        <v>0</v>
      </c>
    </row>
    <row r="21" ht="12.75">
      <c r="A21" s="3" t="s">
        <v>188</v>
      </c>
    </row>
    <row r="22" spans="1:7" ht="12.75">
      <c r="A22" s="2" t="s">
        <v>186</v>
      </c>
      <c r="B22" s="1" t="s">
        <v>189</v>
      </c>
      <c r="C22" s="2">
        <v>12806068.20687795</v>
      </c>
      <c r="D22" s="2">
        <v>17320699.49472914</v>
      </c>
      <c r="E22" s="2">
        <v>0</v>
      </c>
      <c r="F22" s="2">
        <v>577272.6984697576</v>
      </c>
      <c r="G22" s="2">
        <f>SUM(C22:F22)</f>
        <v>30704040.400076848</v>
      </c>
    </row>
    <row r="24" spans="1:7" ht="12.75">
      <c r="A24" s="3" t="s">
        <v>190</v>
      </c>
      <c r="C24" s="2">
        <f>SUM(C8:C22)</f>
        <v>1113264359.0496254</v>
      </c>
      <c r="D24" s="2">
        <f>SUM(D8:D22)</f>
        <v>1506568178.5445023</v>
      </c>
      <c r="E24" s="2">
        <f>SUM(E8:E22)</f>
        <v>0</v>
      </c>
      <c r="F24" s="2">
        <f>SUM(F8:F22)</f>
        <v>32382589.999999993</v>
      </c>
      <c r="G24" s="2">
        <f>SUM(G8:G22)</f>
        <v>2652215127.5941277</v>
      </c>
    </row>
    <row r="26" spans="1:7" ht="12.75">
      <c r="A26" s="3" t="s">
        <v>191</v>
      </c>
      <c r="C26" s="2">
        <f>+AnticFunding!$X$62</f>
        <v>1113264359.049625</v>
      </c>
      <c r="D26" s="2">
        <f>+AnticFunding!$AJ$62</f>
        <v>1506568178.5445025</v>
      </c>
      <c r="E26" s="2">
        <v>0</v>
      </c>
      <c r="F26" s="2">
        <f>+AnticFunding!$AV$62</f>
        <v>32382590</v>
      </c>
      <c r="G26" s="2">
        <f>SUM(C26:F26)</f>
        <v>2652215127.5941277</v>
      </c>
    </row>
    <row r="28" spans="1:7" ht="12.75">
      <c r="A28" s="2" t="s">
        <v>246</v>
      </c>
      <c r="C28" s="2">
        <f>+C24-C26</f>
        <v>0</v>
      </c>
      <c r="D28" s="2">
        <f>+D24-D26</f>
        <v>0</v>
      </c>
      <c r="E28" s="2">
        <f>+E24-E26</f>
        <v>0</v>
      </c>
      <c r="F28" s="2">
        <f>+F24-F26</f>
        <v>0</v>
      </c>
      <c r="G28" s="2">
        <f>+G24-G26</f>
        <v>0</v>
      </c>
    </row>
    <row r="29" ht="12.75">
      <c r="E29" s="2" t="s">
        <v>0</v>
      </c>
    </row>
    <row r="32" spans="1:7" ht="12.75">
      <c r="A32" s="2" t="s">
        <v>356</v>
      </c>
      <c r="C32" s="2">
        <f>+summary!H7</f>
        <v>1110162706.2927237</v>
      </c>
      <c r="D32" s="2">
        <f>+summary!I7</f>
        <v>1502377679.9549482</v>
      </c>
      <c r="E32" s="2">
        <f>+summary!J7</f>
        <v>0</v>
      </c>
      <c r="F32" s="2">
        <f>+summary!K7</f>
        <v>32216578.226379078</v>
      </c>
      <c r="G32" s="2">
        <f>SUM(C32:F32)</f>
        <v>2644756964.474051</v>
      </c>
    </row>
    <row r="34" spans="1:7" ht="12.75">
      <c r="A34" s="2" t="s">
        <v>357</v>
      </c>
      <c r="C34" s="2">
        <f>SUM(C17:C19,C22)</f>
        <v>3101652.7569016367</v>
      </c>
      <c r="D34" s="2">
        <f>SUM(D17:D19,D22)</f>
        <v>4190498.5895543043</v>
      </c>
      <c r="E34" s="2">
        <f>SUM(E17:E19,E22)</f>
        <v>0</v>
      </c>
      <c r="F34" s="2">
        <f>SUM(F17:F19,F22)</f>
        <v>166011.77362091537</v>
      </c>
      <c r="G34" s="2">
        <f>SUM(C34:F34)</f>
        <v>7458163.120076857</v>
      </c>
    </row>
    <row r="36" spans="1:7" ht="12.75">
      <c r="A36" s="2" t="s">
        <v>358</v>
      </c>
      <c r="C36" s="2">
        <f>+C32+C34</f>
        <v>1113264359.0496254</v>
      </c>
      <c r="D36" s="2">
        <f>+D32+D34</f>
        <v>1506568178.5445025</v>
      </c>
      <c r="E36" s="2">
        <f>+E32+E34</f>
        <v>0</v>
      </c>
      <c r="F36" s="2">
        <f>+F32+F34</f>
        <v>32382589.999999993</v>
      </c>
      <c r="G36" s="2">
        <f>SUM(C36:F36)</f>
        <v>2652215127.5941277</v>
      </c>
    </row>
  </sheetData>
  <printOptions horizontalCentered="1"/>
  <pageMargins left="0" right="0" top="1.04" bottom="0.7" header="0.43" footer="0.5"/>
  <pageSetup orientation="landscape" scale="85" r:id="rId1"/>
  <headerFooter alignWithMargins="0">
    <oddHeader>&amp;L&amp;D&amp;C&amp;"Geneva,Bold Italic"Reconciliation
Overview Open and Closed Insolvencies Vs.
Anticipated Funding Schedules&amp;R&amp;"Geneva,Bold"UNAUDITED
©  NOLHGA</oddHeader>
    <oddFooter>&amp;R&amp;"Geneva,Bold"UNAUDITED
© NOLHGA</oddFooter>
  </headerFooter>
</worksheet>
</file>

<file path=xl/worksheets/sheet67.xml><?xml version="1.0" encoding="utf-8"?>
<worksheet xmlns="http://schemas.openxmlformats.org/spreadsheetml/2006/main" xmlns:r="http://schemas.openxmlformats.org/officeDocument/2006/relationships">
  <sheetPr>
    <pageSetUpPr fitToPage="1"/>
  </sheetPr>
  <dimension ref="A1:I75"/>
  <sheetViews>
    <sheetView zoomScale="75" zoomScaleNormal="75" workbookViewId="0" topLeftCell="A1">
      <selection activeCell="A4" sqref="A4"/>
    </sheetView>
  </sheetViews>
  <sheetFormatPr defaultColWidth="9.00390625" defaultRowHeight="12.75"/>
  <cols>
    <col min="1" max="1" width="19.875" style="0" customWidth="1"/>
    <col min="2" max="2" width="56.00390625" style="0" customWidth="1"/>
    <col min="3" max="5" width="0" style="0" hidden="1" customWidth="1"/>
    <col min="6" max="6" width="14.50390625" style="0" hidden="1" customWidth="1"/>
    <col min="7" max="7" width="17.625" style="0" customWidth="1"/>
    <col min="8" max="8" width="52.00390625" style="0" customWidth="1"/>
    <col min="9" max="16384" width="11.50390625" style="0" customWidth="1"/>
  </cols>
  <sheetData>
    <row r="1" spans="1:7" ht="12.75">
      <c r="A1" s="111" t="s">
        <v>0</v>
      </c>
      <c r="B1" s="92"/>
      <c r="C1" s="87"/>
      <c r="D1" s="87"/>
      <c r="E1" s="87"/>
      <c r="F1" s="87"/>
      <c r="G1" s="87"/>
    </row>
    <row r="2" spans="1:8" ht="12.75">
      <c r="A2" s="110" t="s">
        <v>0</v>
      </c>
      <c r="B2" s="93" t="s">
        <v>342</v>
      </c>
      <c r="G2" s="96" t="s">
        <v>341</v>
      </c>
      <c r="H2" s="96" t="s">
        <v>340</v>
      </c>
    </row>
    <row r="3" spans="1:2" ht="12.75">
      <c r="A3" s="104"/>
      <c r="B3" s="107"/>
    </row>
    <row r="4" spans="1:9" ht="12.75">
      <c r="A4" s="106" t="s">
        <v>339</v>
      </c>
      <c r="B4" s="109" t="s">
        <v>325</v>
      </c>
      <c r="C4" s="106"/>
      <c r="D4" s="106"/>
      <c r="E4" s="106"/>
      <c r="F4" s="106"/>
      <c r="G4" s="108">
        <v>2</v>
      </c>
      <c r="H4" s="106" t="s">
        <v>324</v>
      </c>
      <c r="I4" s="106"/>
    </row>
    <row r="5" spans="1:9" ht="12.75">
      <c r="A5" s="106" t="s">
        <v>7</v>
      </c>
      <c r="B5" s="109" t="s">
        <v>327</v>
      </c>
      <c r="C5" s="106"/>
      <c r="D5" s="106"/>
      <c r="E5" s="106"/>
      <c r="F5" s="106"/>
      <c r="G5" s="108">
        <v>1</v>
      </c>
      <c r="H5" s="106" t="s">
        <v>327</v>
      </c>
      <c r="I5" s="106"/>
    </row>
    <row r="6" spans="1:9" ht="12.75">
      <c r="A6" s="106" t="s">
        <v>9</v>
      </c>
      <c r="B6" s="109" t="s">
        <v>325</v>
      </c>
      <c r="C6" s="106"/>
      <c r="D6" s="106"/>
      <c r="E6" s="106"/>
      <c r="F6" s="106"/>
      <c r="G6" s="108">
        <v>2</v>
      </c>
      <c r="H6" s="106" t="s">
        <v>324</v>
      </c>
      <c r="I6" s="106"/>
    </row>
    <row r="7" spans="1:9" ht="12.75">
      <c r="A7" s="106" t="s">
        <v>10</v>
      </c>
      <c r="B7" s="109" t="s">
        <v>328</v>
      </c>
      <c r="C7" s="106"/>
      <c r="D7" s="106"/>
      <c r="E7" s="106"/>
      <c r="F7" s="106"/>
      <c r="G7" s="108">
        <v>2</v>
      </c>
      <c r="H7" s="106" t="s">
        <v>328</v>
      </c>
      <c r="I7" s="106"/>
    </row>
    <row r="8" spans="1:9" ht="12.75">
      <c r="A8" s="106" t="s">
        <v>11</v>
      </c>
      <c r="B8" s="109" t="s">
        <v>325</v>
      </c>
      <c r="C8" s="106"/>
      <c r="D8" s="106"/>
      <c r="E8" s="106"/>
      <c r="F8" s="106"/>
      <c r="G8" s="108">
        <v>2</v>
      </c>
      <c r="H8" s="106" t="s">
        <v>324</v>
      </c>
      <c r="I8" s="106"/>
    </row>
    <row r="9" spans="1:9" ht="12.75">
      <c r="A9" s="106" t="s">
        <v>12</v>
      </c>
      <c r="B9" s="109" t="s">
        <v>338</v>
      </c>
      <c r="C9" s="106"/>
      <c r="D9" s="106"/>
      <c r="E9" s="106"/>
      <c r="F9" s="106"/>
      <c r="G9" s="108">
        <v>1</v>
      </c>
      <c r="H9" s="106" t="s">
        <v>324</v>
      </c>
      <c r="I9" s="106"/>
    </row>
    <row r="10" spans="1:9" ht="12.75">
      <c r="A10" s="106" t="s">
        <v>15</v>
      </c>
      <c r="B10" s="109" t="s">
        <v>337</v>
      </c>
      <c r="C10" s="106"/>
      <c r="D10" s="106"/>
      <c r="E10" s="106"/>
      <c r="F10" s="106"/>
      <c r="G10" s="108">
        <v>1</v>
      </c>
      <c r="H10" s="106" t="s">
        <v>336</v>
      </c>
      <c r="I10" s="106"/>
    </row>
    <row r="11" spans="1:9" ht="12.75">
      <c r="A11" s="106" t="s">
        <v>16</v>
      </c>
      <c r="B11" s="109" t="s">
        <v>335</v>
      </c>
      <c r="C11" s="106"/>
      <c r="D11" s="106"/>
      <c r="E11" s="106"/>
      <c r="F11" s="106"/>
      <c r="G11" s="108">
        <v>2</v>
      </c>
      <c r="H11" s="106" t="s">
        <v>334</v>
      </c>
      <c r="I11" s="106"/>
    </row>
    <row r="12" spans="1:9" ht="12.75">
      <c r="A12" s="106" t="s">
        <v>18</v>
      </c>
      <c r="B12" s="109" t="s">
        <v>327</v>
      </c>
      <c r="C12" s="106"/>
      <c r="D12" s="106"/>
      <c r="E12" s="106"/>
      <c r="F12" s="106"/>
      <c r="G12" s="108">
        <v>2</v>
      </c>
      <c r="H12" s="106" t="s">
        <v>324</v>
      </c>
      <c r="I12" s="106"/>
    </row>
    <row r="13" spans="1:9" ht="12.75">
      <c r="A13" s="106" t="s">
        <v>313</v>
      </c>
      <c r="B13" s="109" t="s">
        <v>325</v>
      </c>
      <c r="C13" s="106"/>
      <c r="D13" s="106"/>
      <c r="E13" s="106"/>
      <c r="F13" s="106"/>
      <c r="G13" s="108">
        <v>2</v>
      </c>
      <c r="H13" s="106" t="s">
        <v>324</v>
      </c>
      <c r="I13" s="106"/>
    </row>
    <row r="14" spans="1:9" ht="12.75">
      <c r="A14" s="106" t="s">
        <v>22</v>
      </c>
      <c r="B14" s="109" t="s">
        <v>325</v>
      </c>
      <c r="C14" s="106"/>
      <c r="D14" s="106"/>
      <c r="E14" s="106"/>
      <c r="F14" s="106"/>
      <c r="G14" s="108">
        <v>1</v>
      </c>
      <c r="H14" s="106" t="s">
        <v>330</v>
      </c>
      <c r="I14" s="106"/>
    </row>
    <row r="15" spans="1:9" ht="12.75">
      <c r="A15" s="106" t="s">
        <v>24</v>
      </c>
      <c r="B15" s="109" t="s">
        <v>325</v>
      </c>
      <c r="C15" s="106"/>
      <c r="D15" s="106"/>
      <c r="E15" s="106"/>
      <c r="F15" s="106"/>
      <c r="G15" s="108">
        <v>2</v>
      </c>
      <c r="H15" s="106" t="s">
        <v>327</v>
      </c>
      <c r="I15" s="106"/>
    </row>
    <row r="16" spans="1:9" ht="12.75">
      <c r="A16" s="106" t="s">
        <v>25</v>
      </c>
      <c r="B16" s="109" t="s">
        <v>325</v>
      </c>
      <c r="C16" s="106"/>
      <c r="D16" s="106"/>
      <c r="E16" s="106"/>
      <c r="F16" s="106"/>
      <c r="G16" s="108">
        <v>2</v>
      </c>
      <c r="H16" s="106" t="s">
        <v>324</v>
      </c>
      <c r="I16" s="106"/>
    </row>
    <row r="17" spans="1:9" ht="12.75">
      <c r="A17" s="106" t="s">
        <v>27</v>
      </c>
      <c r="B17" s="109" t="s">
        <v>327</v>
      </c>
      <c r="C17" s="106"/>
      <c r="D17" s="106"/>
      <c r="E17" s="106"/>
      <c r="F17" s="106"/>
      <c r="G17" s="108">
        <v>2</v>
      </c>
      <c r="H17" s="106" t="s">
        <v>327</v>
      </c>
      <c r="I17" s="106"/>
    </row>
    <row r="18" spans="1:9" ht="12.75">
      <c r="A18" s="106" t="s">
        <v>29</v>
      </c>
      <c r="B18" s="109" t="s">
        <v>325</v>
      </c>
      <c r="C18" s="106"/>
      <c r="D18" s="106"/>
      <c r="E18" s="106"/>
      <c r="F18" s="106"/>
      <c r="G18" s="108">
        <v>2</v>
      </c>
      <c r="H18" s="106" t="s">
        <v>324</v>
      </c>
      <c r="I18" s="106"/>
    </row>
    <row r="19" spans="1:9" ht="12.75">
      <c r="A19" s="106" t="s">
        <v>31</v>
      </c>
      <c r="B19" s="109" t="s">
        <v>327</v>
      </c>
      <c r="C19" s="106"/>
      <c r="D19" s="106"/>
      <c r="E19" s="106"/>
      <c r="F19" s="106"/>
      <c r="G19" s="108">
        <v>2</v>
      </c>
      <c r="H19" s="106" t="s">
        <v>327</v>
      </c>
      <c r="I19" s="106"/>
    </row>
    <row r="20" spans="1:9" ht="12.75">
      <c r="A20" s="106" t="s">
        <v>33</v>
      </c>
      <c r="B20" s="109" t="s">
        <v>325</v>
      </c>
      <c r="C20" s="106"/>
      <c r="D20" s="106"/>
      <c r="E20" s="106"/>
      <c r="F20" s="106"/>
      <c r="G20" s="108">
        <v>2</v>
      </c>
      <c r="H20" s="106" t="s">
        <v>325</v>
      </c>
      <c r="I20" s="106"/>
    </row>
    <row r="21" spans="1:9" ht="12.75">
      <c r="A21" s="106" t="s">
        <v>35</v>
      </c>
      <c r="B21" s="109" t="s">
        <v>325</v>
      </c>
      <c r="C21" s="106"/>
      <c r="D21" s="106"/>
      <c r="E21" s="106"/>
      <c r="F21" s="106"/>
      <c r="G21" s="108">
        <v>2</v>
      </c>
      <c r="H21" s="106" t="s">
        <v>324</v>
      </c>
      <c r="I21" s="106"/>
    </row>
    <row r="22" spans="1:9" ht="12.75">
      <c r="A22" s="106" t="s">
        <v>37</v>
      </c>
      <c r="B22" s="109" t="s">
        <v>325</v>
      </c>
      <c r="C22" s="106"/>
      <c r="D22" s="106"/>
      <c r="E22" s="106"/>
      <c r="F22" s="106"/>
      <c r="G22" s="108">
        <v>2</v>
      </c>
      <c r="H22" s="106" t="s">
        <v>327</v>
      </c>
      <c r="I22" s="106"/>
    </row>
    <row r="23" spans="1:9" ht="12.75">
      <c r="A23" s="106" t="s">
        <v>39</v>
      </c>
      <c r="B23" s="109" t="s">
        <v>325</v>
      </c>
      <c r="C23" s="106"/>
      <c r="D23" s="106"/>
      <c r="E23" s="106"/>
      <c r="F23" s="106"/>
      <c r="G23" s="108">
        <v>2</v>
      </c>
      <c r="H23" s="106" t="s">
        <v>324</v>
      </c>
      <c r="I23" s="106"/>
    </row>
    <row r="24" spans="1:9" ht="12.75">
      <c r="A24" s="106" t="s">
        <v>40</v>
      </c>
      <c r="B24" s="109" t="s">
        <v>328</v>
      </c>
      <c r="C24" s="106"/>
      <c r="D24" s="106"/>
      <c r="E24" s="106"/>
      <c r="F24" s="106"/>
      <c r="G24" s="108">
        <v>2</v>
      </c>
      <c r="H24" s="106" t="s">
        <v>328</v>
      </c>
      <c r="I24" s="106"/>
    </row>
    <row r="25" spans="1:9" ht="12.75">
      <c r="A25" s="106" t="s">
        <v>42</v>
      </c>
      <c r="B25" s="109" t="s">
        <v>328</v>
      </c>
      <c r="C25" s="106"/>
      <c r="D25" s="106"/>
      <c r="E25" s="106"/>
      <c r="F25" s="106"/>
      <c r="G25" s="108">
        <v>2</v>
      </c>
      <c r="H25" s="106" t="s">
        <v>328</v>
      </c>
      <c r="I25" s="106"/>
    </row>
    <row r="26" spans="1:9" ht="12.75">
      <c r="A26" s="106" t="s">
        <v>44</v>
      </c>
      <c r="B26" s="109" t="s">
        <v>325</v>
      </c>
      <c r="C26" s="106"/>
      <c r="D26" s="106"/>
      <c r="E26" s="106"/>
      <c r="F26" s="106"/>
      <c r="G26" s="108">
        <v>2</v>
      </c>
      <c r="H26" s="106" t="s">
        <v>324</v>
      </c>
      <c r="I26" s="106"/>
    </row>
    <row r="27" spans="1:9" ht="12.75">
      <c r="A27" s="106" t="s">
        <v>45</v>
      </c>
      <c r="B27" s="109" t="s">
        <v>325</v>
      </c>
      <c r="C27" s="106"/>
      <c r="D27" s="106"/>
      <c r="E27" s="106"/>
      <c r="F27" s="106"/>
      <c r="G27" s="108">
        <v>2</v>
      </c>
      <c r="H27" s="106" t="s">
        <v>324</v>
      </c>
      <c r="I27" s="106"/>
    </row>
    <row r="28" spans="1:9" ht="12.75">
      <c r="A28" s="106" t="s">
        <v>46</v>
      </c>
      <c r="B28" s="109" t="s">
        <v>333</v>
      </c>
      <c r="C28" s="106"/>
      <c r="D28" s="106"/>
      <c r="E28" s="106"/>
      <c r="F28" s="106"/>
      <c r="G28" s="108">
        <v>2</v>
      </c>
      <c r="H28" s="106" t="s">
        <v>324</v>
      </c>
      <c r="I28" s="106"/>
    </row>
    <row r="29" spans="1:9" ht="12.75">
      <c r="A29" s="106" t="s">
        <v>332</v>
      </c>
      <c r="B29" s="109" t="s">
        <v>325</v>
      </c>
      <c r="C29" s="106"/>
      <c r="D29" s="106"/>
      <c r="E29" s="106"/>
      <c r="F29" s="106"/>
      <c r="G29" s="108">
        <v>2</v>
      </c>
      <c r="H29" s="106" t="s">
        <v>324</v>
      </c>
      <c r="I29" s="106"/>
    </row>
    <row r="30" spans="1:9" ht="12.75">
      <c r="A30" s="106" t="s">
        <v>48</v>
      </c>
      <c r="B30" s="109" t="s">
        <v>325</v>
      </c>
      <c r="C30" s="106"/>
      <c r="D30" s="106"/>
      <c r="E30" s="106"/>
      <c r="F30" s="106"/>
      <c r="G30" s="108">
        <v>2</v>
      </c>
      <c r="H30" s="106" t="s">
        <v>324</v>
      </c>
      <c r="I30" s="106"/>
    </row>
    <row r="31" spans="1:9" ht="12.75">
      <c r="A31" s="106" t="s">
        <v>49</v>
      </c>
      <c r="B31" s="109" t="s">
        <v>328</v>
      </c>
      <c r="C31" s="106"/>
      <c r="D31" s="106"/>
      <c r="E31" s="106"/>
      <c r="F31" s="106"/>
      <c r="G31" s="108">
        <v>2</v>
      </c>
      <c r="H31" s="106" t="s">
        <v>328</v>
      </c>
      <c r="I31" s="106"/>
    </row>
    <row r="32" spans="1:9" ht="12.75">
      <c r="A32" s="106" t="s">
        <v>50</v>
      </c>
      <c r="B32" s="109" t="s">
        <v>328</v>
      </c>
      <c r="C32" s="106"/>
      <c r="D32" s="106"/>
      <c r="E32" s="106"/>
      <c r="F32" s="106"/>
      <c r="G32" s="108">
        <v>2</v>
      </c>
      <c r="H32" s="106" t="s">
        <v>328</v>
      </c>
      <c r="I32" s="106"/>
    </row>
    <row r="33" spans="1:9" ht="12.75">
      <c r="A33" s="106" t="s">
        <v>51</v>
      </c>
      <c r="B33" s="109" t="s">
        <v>325</v>
      </c>
      <c r="C33" s="106"/>
      <c r="D33" s="106"/>
      <c r="E33" s="106"/>
      <c r="F33" s="106"/>
      <c r="G33" s="108">
        <v>2</v>
      </c>
      <c r="H33" s="106" t="s">
        <v>324</v>
      </c>
      <c r="I33" s="106"/>
    </row>
    <row r="34" spans="1:9" ht="12.75">
      <c r="A34" s="106" t="s">
        <v>52</v>
      </c>
      <c r="B34" s="109" t="s">
        <v>325</v>
      </c>
      <c r="C34" s="106"/>
      <c r="D34" s="106"/>
      <c r="E34" s="106"/>
      <c r="F34" s="106"/>
      <c r="G34" s="108">
        <v>2</v>
      </c>
      <c r="H34" s="106" t="s">
        <v>324</v>
      </c>
      <c r="I34" s="106"/>
    </row>
    <row r="35" spans="1:9" ht="12.75">
      <c r="A35" s="106" t="s">
        <v>53</v>
      </c>
      <c r="B35" s="109" t="s">
        <v>325</v>
      </c>
      <c r="C35" s="106"/>
      <c r="D35" s="106"/>
      <c r="E35" s="106"/>
      <c r="F35" s="106"/>
      <c r="G35" s="108">
        <v>2</v>
      </c>
      <c r="H35" s="106" t="s">
        <v>324</v>
      </c>
      <c r="I35" s="106"/>
    </row>
    <row r="36" spans="1:9" ht="12.75">
      <c r="A36" s="106" t="s">
        <v>54</v>
      </c>
      <c r="B36" s="109" t="s">
        <v>328</v>
      </c>
      <c r="C36" s="106"/>
      <c r="D36" s="106"/>
      <c r="E36" s="106"/>
      <c r="F36" s="106"/>
      <c r="G36" s="108">
        <v>2</v>
      </c>
      <c r="H36" s="106" t="s">
        <v>328</v>
      </c>
      <c r="I36" s="106"/>
    </row>
    <row r="37" spans="1:9" ht="12.75">
      <c r="A37" s="106" t="s">
        <v>55</v>
      </c>
      <c r="B37" s="109" t="s">
        <v>331</v>
      </c>
      <c r="C37" s="106"/>
      <c r="D37" s="106"/>
      <c r="E37" s="106"/>
      <c r="F37" s="106"/>
      <c r="G37" s="108">
        <v>2</v>
      </c>
      <c r="H37" s="106" t="s">
        <v>330</v>
      </c>
      <c r="I37" s="106"/>
    </row>
    <row r="38" spans="1:9" ht="12.75">
      <c r="A38" s="106" t="s">
        <v>56</v>
      </c>
      <c r="B38" s="109" t="s">
        <v>325</v>
      </c>
      <c r="C38" s="106"/>
      <c r="D38" s="106"/>
      <c r="E38" s="106"/>
      <c r="F38" s="106"/>
      <c r="G38" s="108">
        <v>2</v>
      </c>
      <c r="H38" s="106" t="s">
        <v>324</v>
      </c>
      <c r="I38" s="106"/>
    </row>
    <row r="39" spans="1:9" ht="12.75">
      <c r="A39" s="106" t="s">
        <v>57</v>
      </c>
      <c r="B39" s="109" t="s">
        <v>325</v>
      </c>
      <c r="C39" s="106"/>
      <c r="D39" s="106"/>
      <c r="E39" s="106"/>
      <c r="F39" s="106"/>
      <c r="G39" s="108">
        <v>2</v>
      </c>
      <c r="H39" s="106" t="s">
        <v>324</v>
      </c>
      <c r="I39" s="106"/>
    </row>
    <row r="40" spans="1:9" ht="12.75">
      <c r="A40" s="106" t="s">
        <v>58</v>
      </c>
      <c r="B40" s="109" t="s">
        <v>325</v>
      </c>
      <c r="C40" s="106"/>
      <c r="D40" s="106"/>
      <c r="E40" s="106"/>
      <c r="F40" s="106"/>
      <c r="G40" s="108">
        <v>2</v>
      </c>
      <c r="H40" s="106" t="s">
        <v>324</v>
      </c>
      <c r="I40" s="106"/>
    </row>
    <row r="41" spans="1:9" ht="12.75">
      <c r="A41" s="106" t="s">
        <v>59</v>
      </c>
      <c r="B41" s="109" t="s">
        <v>325</v>
      </c>
      <c r="C41" s="106"/>
      <c r="D41" s="106"/>
      <c r="E41" s="106"/>
      <c r="F41" s="106"/>
      <c r="G41" s="108">
        <v>2</v>
      </c>
      <c r="H41" s="106" t="s">
        <v>324</v>
      </c>
      <c r="I41" s="106"/>
    </row>
    <row r="42" spans="1:9" ht="12.75">
      <c r="A42" s="106" t="s">
        <v>60</v>
      </c>
      <c r="B42" s="109" t="s">
        <v>325</v>
      </c>
      <c r="C42" s="106"/>
      <c r="D42" s="106"/>
      <c r="E42" s="106"/>
      <c r="F42" s="106"/>
      <c r="G42" s="108">
        <v>2</v>
      </c>
      <c r="H42" s="106" t="s">
        <v>324</v>
      </c>
      <c r="I42" s="106"/>
    </row>
    <row r="43" spans="1:9" ht="12.75">
      <c r="A43" s="106" t="s">
        <v>61</v>
      </c>
      <c r="B43" s="109" t="s">
        <v>325</v>
      </c>
      <c r="C43" s="106"/>
      <c r="D43" s="106"/>
      <c r="E43" s="106"/>
      <c r="F43" s="106"/>
      <c r="G43" s="108">
        <v>2</v>
      </c>
      <c r="H43" s="106" t="s">
        <v>324</v>
      </c>
      <c r="I43" s="106"/>
    </row>
    <row r="44" spans="1:9" ht="12.75">
      <c r="A44" s="106" t="s">
        <v>62</v>
      </c>
      <c r="B44" s="109" t="s">
        <v>329</v>
      </c>
      <c r="C44" s="106"/>
      <c r="D44" s="106"/>
      <c r="E44" s="106"/>
      <c r="F44" s="106"/>
      <c r="G44" s="108">
        <v>2</v>
      </c>
      <c r="H44" s="106" t="s">
        <v>324</v>
      </c>
      <c r="I44" s="106"/>
    </row>
    <row r="45" spans="1:9" ht="12.75">
      <c r="A45" s="106" t="s">
        <v>63</v>
      </c>
      <c r="B45" s="109" t="s">
        <v>327</v>
      </c>
      <c r="C45" s="106"/>
      <c r="D45" s="106"/>
      <c r="E45" s="106"/>
      <c r="F45" s="106"/>
      <c r="G45" s="108">
        <v>3</v>
      </c>
      <c r="H45" s="106" t="s">
        <v>324</v>
      </c>
      <c r="I45" s="106"/>
    </row>
    <row r="46" spans="1:9" ht="12.75">
      <c r="A46" s="106" t="s">
        <v>64</v>
      </c>
      <c r="B46" s="109" t="s">
        <v>328</v>
      </c>
      <c r="C46" s="106"/>
      <c r="D46" s="106"/>
      <c r="E46" s="106"/>
      <c r="F46" s="106"/>
      <c r="G46" s="108">
        <v>4</v>
      </c>
      <c r="H46" s="106" t="s">
        <v>328</v>
      </c>
      <c r="I46" s="106"/>
    </row>
    <row r="47" spans="1:9" ht="12.75">
      <c r="A47" s="106" t="s">
        <v>65</v>
      </c>
      <c r="B47" s="109" t="s">
        <v>325</v>
      </c>
      <c r="C47" s="106"/>
      <c r="D47" s="106"/>
      <c r="E47" s="106"/>
      <c r="F47" s="106"/>
      <c r="G47" s="108">
        <v>2</v>
      </c>
      <c r="H47" s="106" t="s">
        <v>324</v>
      </c>
      <c r="I47" s="106"/>
    </row>
    <row r="48" spans="1:9" ht="12.75">
      <c r="A48" s="106" t="s">
        <v>66</v>
      </c>
      <c r="B48" s="109" t="s">
        <v>325</v>
      </c>
      <c r="C48" s="106"/>
      <c r="D48" s="106"/>
      <c r="E48" s="106"/>
      <c r="F48" s="106"/>
      <c r="G48" s="108">
        <v>2</v>
      </c>
      <c r="H48" s="106" t="s">
        <v>324</v>
      </c>
      <c r="I48" s="106"/>
    </row>
    <row r="49" spans="1:9" ht="12.75">
      <c r="A49" s="106" t="s">
        <v>67</v>
      </c>
      <c r="B49" s="109" t="s">
        <v>329</v>
      </c>
      <c r="C49" s="106"/>
      <c r="D49" s="106"/>
      <c r="E49" s="106"/>
      <c r="F49" s="106"/>
      <c r="G49" s="108">
        <v>1</v>
      </c>
      <c r="H49" s="106" t="s">
        <v>329</v>
      </c>
      <c r="I49" s="106"/>
    </row>
    <row r="50" spans="1:9" ht="12.75">
      <c r="A50" s="106" t="s">
        <v>68</v>
      </c>
      <c r="B50" s="109" t="s">
        <v>325</v>
      </c>
      <c r="C50" s="106"/>
      <c r="D50" s="106"/>
      <c r="E50" s="106"/>
      <c r="F50" s="106"/>
      <c r="G50" s="108">
        <v>2</v>
      </c>
      <c r="H50" s="106" t="s">
        <v>324</v>
      </c>
      <c r="I50" s="106"/>
    </row>
    <row r="51" spans="1:9" ht="12.75">
      <c r="A51" s="106" t="s">
        <v>69</v>
      </c>
      <c r="B51" s="109" t="s">
        <v>328</v>
      </c>
      <c r="C51" s="106"/>
      <c r="D51" s="106"/>
      <c r="E51" s="106"/>
      <c r="F51" s="106"/>
      <c r="G51" s="108">
        <v>2</v>
      </c>
      <c r="H51" s="106" t="s">
        <v>328</v>
      </c>
      <c r="I51" s="106"/>
    </row>
    <row r="52" spans="1:9" ht="12.75">
      <c r="A52" s="106" t="s">
        <v>70</v>
      </c>
      <c r="B52" s="109" t="s">
        <v>325</v>
      </c>
      <c r="C52" s="106"/>
      <c r="D52" s="106"/>
      <c r="E52" s="106"/>
      <c r="F52" s="106"/>
      <c r="G52" s="108">
        <v>2</v>
      </c>
      <c r="H52" s="106" t="s">
        <v>327</v>
      </c>
      <c r="I52" s="106"/>
    </row>
    <row r="53" spans="1:9" ht="12.75">
      <c r="A53" s="106" t="s">
        <v>71</v>
      </c>
      <c r="B53" s="109" t="s">
        <v>325</v>
      </c>
      <c r="C53" s="106"/>
      <c r="D53" s="106"/>
      <c r="E53" s="106"/>
      <c r="F53" s="106"/>
      <c r="G53" s="108">
        <v>2</v>
      </c>
      <c r="H53" s="106" t="s">
        <v>324</v>
      </c>
      <c r="I53" s="106"/>
    </row>
    <row r="54" spans="1:9" ht="12.75">
      <c r="A54" s="106" t="s">
        <v>72</v>
      </c>
      <c r="B54" s="109" t="s">
        <v>325</v>
      </c>
      <c r="C54" s="106"/>
      <c r="D54" s="106"/>
      <c r="E54" s="106"/>
      <c r="F54" s="106"/>
      <c r="G54" s="108">
        <v>2</v>
      </c>
      <c r="H54" s="106" t="s">
        <v>324</v>
      </c>
      <c r="I54" s="106"/>
    </row>
    <row r="55" spans="1:9" ht="12.75">
      <c r="A55" s="106" t="s">
        <v>73</v>
      </c>
      <c r="B55" s="109" t="s">
        <v>326</v>
      </c>
      <c r="C55" s="106"/>
      <c r="D55" s="106"/>
      <c r="E55" s="106"/>
      <c r="F55" s="106"/>
      <c r="G55" s="108">
        <v>2</v>
      </c>
      <c r="H55" s="106" t="s">
        <v>326</v>
      </c>
      <c r="I55" s="106"/>
    </row>
    <row r="56" spans="1:9" ht="12.75">
      <c r="A56" s="106" t="s">
        <v>74</v>
      </c>
      <c r="B56" s="109" t="s">
        <v>325</v>
      </c>
      <c r="C56" s="106"/>
      <c r="D56" s="106"/>
      <c r="E56" s="106"/>
      <c r="F56" s="106"/>
      <c r="G56" s="108">
        <v>2</v>
      </c>
      <c r="H56" s="106" t="s">
        <v>324</v>
      </c>
      <c r="I56" s="106"/>
    </row>
    <row r="57" spans="1:2" ht="12.75">
      <c r="A57" s="106"/>
      <c r="B57" s="107"/>
    </row>
    <row r="58" ht="12.75">
      <c r="A58" s="106"/>
    </row>
    <row r="59" ht="12.75">
      <c r="A59" s="106"/>
    </row>
    <row r="60" ht="12.75">
      <c r="A60" s="106"/>
    </row>
    <row r="61" ht="12.75">
      <c r="A61" s="106"/>
    </row>
    <row r="62" ht="12.75">
      <c r="A62" s="106"/>
    </row>
    <row r="63" ht="12.75">
      <c r="A63" s="106"/>
    </row>
    <row r="64" ht="12.75">
      <c r="A64" s="106"/>
    </row>
    <row r="65" ht="12.75">
      <c r="A65" s="106"/>
    </row>
    <row r="66" ht="12.75">
      <c r="A66" s="106"/>
    </row>
    <row r="67" ht="12.75">
      <c r="A67" s="106"/>
    </row>
    <row r="68" ht="12.75">
      <c r="A68" s="106"/>
    </row>
    <row r="69" ht="12.75">
      <c r="A69" s="106"/>
    </row>
    <row r="70" ht="12.75">
      <c r="A70" s="106"/>
    </row>
    <row r="71" ht="12.75">
      <c r="A71" s="106"/>
    </row>
    <row r="72" ht="12.75">
      <c r="A72" s="106"/>
    </row>
    <row r="73" ht="12.75">
      <c r="A73" s="106"/>
    </row>
    <row r="74" ht="12.75">
      <c r="A74" s="106"/>
    </row>
    <row r="75" ht="12.75">
      <c r="A75" s="106"/>
    </row>
  </sheetData>
  <printOptions/>
  <pageMargins left="0.5" right="0.5" top="0.5" bottom="0.5" header="0.5" footer="0.5"/>
  <pageSetup fitToHeight="1" fitToWidth="1" horizontalDpi="600" verticalDpi="600" orientation="landscape" scale="71" r:id="rId1"/>
</worksheet>
</file>

<file path=xl/worksheets/sheet68.xml><?xml version="1.0" encoding="utf-8"?>
<worksheet xmlns="http://schemas.openxmlformats.org/spreadsheetml/2006/main" xmlns:r="http://schemas.openxmlformats.org/officeDocument/2006/relationships">
  <dimension ref="A1:I696"/>
  <sheetViews>
    <sheetView tabSelected="1" zoomScale="75" zoomScaleNormal="75" workbookViewId="0" topLeftCell="A1">
      <pane xSplit="2" ySplit="6" topLeftCell="C574" activePane="bottomRight" state="frozen"/>
      <selection pane="topLeft" activeCell="A1" sqref="A1"/>
      <selection pane="topRight" activeCell="C1" sqref="C1"/>
      <selection pane="bottomLeft" activeCell="A7" sqref="A7"/>
      <selection pane="bottomRight" activeCell="D577" sqref="D577:E577"/>
    </sheetView>
  </sheetViews>
  <sheetFormatPr defaultColWidth="9.00390625" defaultRowHeight="12.75"/>
  <cols>
    <col min="1" max="1" width="14.00390625" style="2" customWidth="1"/>
    <col min="2" max="2" width="11.50390625" style="112" customWidth="1"/>
    <col min="3" max="3" width="17.375" style="2" customWidth="1"/>
    <col min="4" max="4" width="17.50390625" style="2" customWidth="1"/>
    <col min="5" max="5" width="19.00390625" style="2" bestFit="1" customWidth="1"/>
    <col min="6" max="6" width="17.375" style="2" customWidth="1"/>
    <col min="7" max="7" width="22.875" style="2" customWidth="1"/>
    <col min="8" max="8" width="19.00390625" style="2" customWidth="1"/>
    <col min="9" max="9" width="18.50390625" style="0" customWidth="1"/>
  </cols>
  <sheetData>
    <row r="1" spans="1:8" ht="12.75">
      <c r="A1" s="136" t="s">
        <v>355</v>
      </c>
      <c r="B1" s="136"/>
      <c r="C1" s="136"/>
      <c r="D1" s="136"/>
      <c r="E1" s="136"/>
      <c r="F1" s="136"/>
      <c r="G1" s="136"/>
      <c r="H1" s="136"/>
    </row>
    <row r="2" spans="1:8" ht="12.75">
      <c r="A2" s="136" t="s">
        <v>354</v>
      </c>
      <c r="B2" s="136"/>
      <c r="C2" s="136"/>
      <c r="D2" s="136"/>
      <c r="E2" s="136"/>
      <c r="F2" s="136"/>
      <c r="G2" s="136"/>
      <c r="H2" s="136"/>
    </row>
    <row r="3" spans="1:8" ht="12.75">
      <c r="A3"/>
      <c r="B3" s="129"/>
      <c r="C3" s="128"/>
      <c r="D3" s="128"/>
      <c r="E3" s="128"/>
      <c r="F3" s="128" t="s">
        <v>0</v>
      </c>
      <c r="G3" s="127" t="s">
        <v>353</v>
      </c>
      <c r="H3" s="50" t="s">
        <v>352</v>
      </c>
    </row>
    <row r="4" spans="2:8" ht="12.75">
      <c r="B4" s="125"/>
      <c r="C4" s="50"/>
      <c r="D4" s="50" t="s">
        <v>1</v>
      </c>
      <c r="E4" s="50"/>
      <c r="F4" s="50" t="s">
        <v>2</v>
      </c>
      <c r="G4" s="49" t="s">
        <v>351</v>
      </c>
      <c r="H4" s="50" t="s">
        <v>350</v>
      </c>
    </row>
    <row r="5" spans="1:9" ht="12.75">
      <c r="A5" s="2" t="s">
        <v>314</v>
      </c>
      <c r="B5" s="125" t="s">
        <v>349</v>
      </c>
      <c r="C5" s="50" t="s">
        <v>3</v>
      </c>
      <c r="D5" s="50" t="s">
        <v>4</v>
      </c>
      <c r="E5" s="50" t="s">
        <v>5</v>
      </c>
      <c r="F5" s="50" t="s">
        <v>4</v>
      </c>
      <c r="G5" s="49" t="s">
        <v>6</v>
      </c>
      <c r="H5" s="50" t="s">
        <v>4</v>
      </c>
      <c r="I5" s="50" t="s">
        <v>348</v>
      </c>
    </row>
    <row r="6" spans="2:7" ht="12.75">
      <c r="B6" s="125"/>
      <c r="G6" s="3"/>
    </row>
    <row r="7" spans="1:8" ht="12.75">
      <c r="A7" s="54" t="s">
        <v>7</v>
      </c>
      <c r="B7" s="112">
        <v>1988</v>
      </c>
      <c r="C7" s="2">
        <v>970835828</v>
      </c>
      <c r="D7" s="2">
        <v>443818753</v>
      </c>
      <c r="E7" s="2">
        <v>755579803</v>
      </c>
      <c r="F7" s="2">
        <v>0</v>
      </c>
      <c r="G7" s="3">
        <f aca="true" t="shared" si="0" ref="G7:G18">SUM(C7:F7)</f>
        <v>2170234384</v>
      </c>
      <c r="H7" s="2">
        <v>0</v>
      </c>
    </row>
    <row r="8" spans="1:8" ht="12.75">
      <c r="A8" s="54"/>
      <c r="B8" s="112">
        <v>1989</v>
      </c>
      <c r="C8" s="2">
        <v>961872838</v>
      </c>
      <c r="D8" s="2">
        <v>408511068</v>
      </c>
      <c r="E8" s="2">
        <v>812933944</v>
      </c>
      <c r="F8" s="2">
        <v>0</v>
      </c>
      <c r="G8" s="3">
        <f t="shared" si="0"/>
        <v>2183317850</v>
      </c>
      <c r="H8" s="2">
        <v>0</v>
      </c>
    </row>
    <row r="9" spans="1:8" ht="12.75">
      <c r="A9" s="54"/>
      <c r="B9" s="112">
        <v>1990</v>
      </c>
      <c r="C9" s="2">
        <v>989979831</v>
      </c>
      <c r="D9" s="2">
        <v>452536894.08</v>
      </c>
      <c r="E9" s="2">
        <v>834467504</v>
      </c>
      <c r="F9" s="2">
        <v>0</v>
      </c>
      <c r="G9" s="3">
        <f t="shared" si="0"/>
        <v>2276984229.08</v>
      </c>
      <c r="H9" s="2">
        <v>0</v>
      </c>
    </row>
    <row r="10" spans="1:8" ht="12.75">
      <c r="A10" s="54"/>
      <c r="B10" s="112">
        <v>1991</v>
      </c>
      <c r="C10" s="2">
        <v>1051877423</v>
      </c>
      <c r="D10" s="2">
        <v>402815551</v>
      </c>
      <c r="E10" s="2">
        <v>839729815</v>
      </c>
      <c r="F10" s="2">
        <v>0</v>
      </c>
      <c r="G10" s="3">
        <f t="shared" si="0"/>
        <v>2294422789</v>
      </c>
      <c r="H10" s="2">
        <v>0</v>
      </c>
    </row>
    <row r="11" spans="1:8" ht="12.75">
      <c r="A11" s="54"/>
      <c r="B11" s="112">
        <v>1992</v>
      </c>
      <c r="C11" s="2">
        <v>1106095824</v>
      </c>
      <c r="D11" s="2">
        <v>428907893.44</v>
      </c>
      <c r="E11" s="2">
        <v>829216722</v>
      </c>
      <c r="F11" s="2">
        <v>0</v>
      </c>
      <c r="G11" s="3">
        <f t="shared" si="0"/>
        <v>2364220439.44</v>
      </c>
      <c r="H11" s="2">
        <v>0</v>
      </c>
    </row>
    <row r="12" spans="1:8" ht="12.75">
      <c r="A12" s="54"/>
      <c r="B12" s="112">
        <v>1993</v>
      </c>
      <c r="C12" s="2">
        <v>1161309120</v>
      </c>
      <c r="D12" s="2">
        <v>381576205</v>
      </c>
      <c r="E12" s="2">
        <v>841132013</v>
      </c>
      <c r="F12" s="2">
        <v>0</v>
      </c>
      <c r="G12" s="3">
        <f t="shared" si="0"/>
        <v>2384017338</v>
      </c>
      <c r="H12" s="2">
        <v>0</v>
      </c>
    </row>
    <row r="13" spans="1:8" ht="12.75">
      <c r="A13" s="54"/>
      <c r="B13" s="112">
        <v>1994</v>
      </c>
      <c r="C13" s="2">
        <v>1263827052</v>
      </c>
      <c r="D13" s="2">
        <v>531556069</v>
      </c>
      <c r="E13" s="2">
        <v>845718962</v>
      </c>
      <c r="F13" s="2">
        <v>0</v>
      </c>
      <c r="G13" s="3">
        <f t="shared" si="0"/>
        <v>2641102083</v>
      </c>
      <c r="H13" s="2">
        <v>0</v>
      </c>
    </row>
    <row r="14" spans="1:8" ht="12.75">
      <c r="A14" s="54"/>
      <c r="B14" s="112">
        <v>1995</v>
      </c>
      <c r="C14" s="2">
        <v>1296860047</v>
      </c>
      <c r="D14" s="2">
        <v>548569570</v>
      </c>
      <c r="E14" s="2">
        <v>848012082</v>
      </c>
      <c r="F14" s="2">
        <v>0</v>
      </c>
      <c r="G14" s="3">
        <f t="shared" si="0"/>
        <v>2693441699</v>
      </c>
      <c r="H14" s="2">
        <v>0</v>
      </c>
    </row>
    <row r="15" spans="1:8" ht="12.75">
      <c r="A15" s="54"/>
      <c r="B15" s="112">
        <v>1996</v>
      </c>
      <c r="C15" s="2">
        <v>1277829767</v>
      </c>
      <c r="D15" s="2">
        <v>494741984</v>
      </c>
      <c r="E15" s="2">
        <v>828155819</v>
      </c>
      <c r="F15" s="2">
        <v>0</v>
      </c>
      <c r="G15" s="3">
        <f t="shared" si="0"/>
        <v>2600727570</v>
      </c>
      <c r="H15" s="2">
        <v>0</v>
      </c>
    </row>
    <row r="16" spans="1:8" ht="12.75">
      <c r="A16" s="54"/>
      <c r="B16" s="112">
        <v>1997</v>
      </c>
      <c r="C16" s="2">
        <v>1527568976</v>
      </c>
      <c r="D16" s="2">
        <v>584143645</v>
      </c>
      <c r="E16" s="2">
        <v>809928972</v>
      </c>
      <c r="F16" s="2">
        <v>0</v>
      </c>
      <c r="G16" s="3">
        <f t="shared" si="0"/>
        <v>2921641593</v>
      </c>
      <c r="H16" s="2">
        <v>0</v>
      </c>
    </row>
    <row r="17" spans="1:8" ht="12.75">
      <c r="A17" s="54"/>
      <c r="B17" s="112">
        <v>1998</v>
      </c>
      <c r="C17" s="117">
        <v>1765228816</v>
      </c>
      <c r="D17" s="117">
        <v>656412928</v>
      </c>
      <c r="E17" s="117">
        <v>801838709</v>
      </c>
      <c r="F17" s="2">
        <v>0</v>
      </c>
      <c r="G17" s="3">
        <f t="shared" si="0"/>
        <v>3223480453</v>
      </c>
      <c r="H17" s="2">
        <v>0</v>
      </c>
    </row>
    <row r="18" spans="1:8" ht="12.75">
      <c r="A18" s="54"/>
      <c r="B18" s="112">
        <v>1999</v>
      </c>
      <c r="C18" s="117">
        <v>1522162487</v>
      </c>
      <c r="D18" s="117">
        <v>970984676</v>
      </c>
      <c r="E18" s="117">
        <v>832518202</v>
      </c>
      <c r="F18" s="2">
        <v>0</v>
      </c>
      <c r="G18" s="3">
        <f t="shared" si="0"/>
        <v>3325665365</v>
      </c>
      <c r="H18" s="2">
        <v>0</v>
      </c>
    </row>
    <row r="19" ht="12.75">
      <c r="A19" s="54"/>
    </row>
    <row r="20" spans="1:8" ht="12.75">
      <c r="A20" s="54" t="s">
        <v>9</v>
      </c>
      <c r="B20" s="112">
        <v>1988</v>
      </c>
      <c r="C20" s="2">
        <v>108194556</v>
      </c>
      <c r="D20" s="2">
        <v>146027211</v>
      </c>
      <c r="E20" s="2">
        <v>165500532</v>
      </c>
      <c r="F20" s="2">
        <v>70708094</v>
      </c>
      <c r="G20" s="3">
        <f aca="true" t="shared" si="1" ref="G20:G31">SUM(C20:F20)</f>
        <v>490430393</v>
      </c>
      <c r="H20" s="2">
        <v>0</v>
      </c>
    </row>
    <row r="21" spans="1:8" ht="12.75">
      <c r="A21" s="54"/>
      <c r="B21" s="112">
        <v>1989</v>
      </c>
      <c r="C21" s="2">
        <v>98720606</v>
      </c>
      <c r="D21" s="2">
        <v>80620637</v>
      </c>
      <c r="E21" s="2">
        <v>199478149</v>
      </c>
      <c r="F21" s="2">
        <v>133807535</v>
      </c>
      <c r="G21" s="3">
        <f t="shared" si="1"/>
        <v>512626927</v>
      </c>
      <c r="H21" s="2">
        <v>0</v>
      </c>
    </row>
    <row r="22" spans="1:8" ht="12.75">
      <c r="A22" s="54"/>
      <c r="B22" s="112">
        <v>1990</v>
      </c>
      <c r="C22" s="2">
        <v>105521489</v>
      </c>
      <c r="D22" s="2">
        <v>82639779.12</v>
      </c>
      <c r="E22" s="2">
        <v>211313179</v>
      </c>
      <c r="F22" s="2">
        <v>58817866</v>
      </c>
      <c r="G22" s="3">
        <f t="shared" si="1"/>
        <v>458292313.12</v>
      </c>
      <c r="H22" s="2">
        <v>0</v>
      </c>
    </row>
    <row r="23" spans="1:8" ht="12.75">
      <c r="A23" s="54"/>
      <c r="B23" s="112">
        <v>1991</v>
      </c>
      <c r="C23" s="2">
        <v>117021644</v>
      </c>
      <c r="D23" s="2">
        <v>74559241</v>
      </c>
      <c r="E23" s="2">
        <v>242267271</v>
      </c>
      <c r="F23" s="2">
        <v>71511693</v>
      </c>
      <c r="G23" s="3">
        <f t="shared" si="1"/>
        <v>505359849</v>
      </c>
      <c r="H23" s="2">
        <v>0</v>
      </c>
    </row>
    <row r="24" spans="1:8" ht="12.75">
      <c r="A24" s="54"/>
      <c r="B24" s="112">
        <v>1992</v>
      </c>
      <c r="C24" s="2">
        <v>118894951</v>
      </c>
      <c r="D24" s="2">
        <v>63469976.88</v>
      </c>
      <c r="E24" s="2">
        <v>195289258</v>
      </c>
      <c r="F24" s="2">
        <v>65045346</v>
      </c>
      <c r="G24" s="3">
        <f t="shared" si="1"/>
        <v>442699531.88</v>
      </c>
      <c r="H24" s="2">
        <v>0</v>
      </c>
    </row>
    <row r="25" spans="1:8" ht="12.75">
      <c r="A25" s="54"/>
      <c r="B25" s="112">
        <v>1993</v>
      </c>
      <c r="C25" s="2">
        <v>124823759</v>
      </c>
      <c r="D25" s="2">
        <v>54607616</v>
      </c>
      <c r="E25" s="2">
        <v>242415660</v>
      </c>
      <c r="F25" s="2">
        <v>72723507</v>
      </c>
      <c r="G25" s="3">
        <f t="shared" si="1"/>
        <v>494570542</v>
      </c>
      <c r="H25" s="2">
        <v>0</v>
      </c>
    </row>
    <row r="26" spans="1:8" ht="12.75">
      <c r="A26" s="54"/>
      <c r="B26" s="112">
        <v>1994</v>
      </c>
      <c r="C26" s="2">
        <v>132580495</v>
      </c>
      <c r="D26" s="2">
        <v>69155054</v>
      </c>
      <c r="E26" s="2">
        <v>259965547</v>
      </c>
      <c r="F26" s="2">
        <v>56724285</v>
      </c>
      <c r="G26" s="3">
        <f t="shared" si="1"/>
        <v>518425381</v>
      </c>
      <c r="H26" s="2">
        <v>0</v>
      </c>
    </row>
    <row r="27" spans="1:8" ht="12.75">
      <c r="A27" s="54"/>
      <c r="B27" s="112">
        <v>1995</v>
      </c>
      <c r="C27" s="2">
        <v>136692524</v>
      </c>
      <c r="D27" s="2">
        <v>71601082</v>
      </c>
      <c r="E27" s="2">
        <v>265469085</v>
      </c>
      <c r="F27" s="2">
        <v>49273564</v>
      </c>
      <c r="G27" s="3">
        <f t="shared" si="1"/>
        <v>523036255</v>
      </c>
      <c r="H27" s="2">
        <v>0</v>
      </c>
    </row>
    <row r="28" spans="1:8" ht="12.75">
      <c r="A28" s="54"/>
      <c r="B28" s="112">
        <v>1996</v>
      </c>
      <c r="C28" s="2">
        <v>124780376</v>
      </c>
      <c r="D28" s="2">
        <v>45704264</v>
      </c>
      <c r="E28" s="2">
        <v>270885227</v>
      </c>
      <c r="F28" s="2">
        <v>40384762</v>
      </c>
      <c r="G28" s="3">
        <f t="shared" si="1"/>
        <v>481754629</v>
      </c>
      <c r="H28" s="2">
        <v>0</v>
      </c>
    </row>
    <row r="29" spans="1:8" ht="12.75">
      <c r="A29" s="54"/>
      <c r="B29" s="112">
        <v>1997</v>
      </c>
      <c r="C29" s="2">
        <v>125738063</v>
      </c>
      <c r="D29" s="2">
        <v>66860564</v>
      </c>
      <c r="E29" s="2">
        <v>191985698</v>
      </c>
      <c r="F29" s="2">
        <v>61100032</v>
      </c>
      <c r="G29" s="3">
        <f t="shared" si="1"/>
        <v>445684357</v>
      </c>
      <c r="H29" s="2">
        <v>0</v>
      </c>
    </row>
    <row r="30" spans="1:8" ht="12.75">
      <c r="A30" s="54"/>
      <c r="B30" s="112">
        <v>1998</v>
      </c>
      <c r="C30" s="117">
        <v>123945958</v>
      </c>
      <c r="D30" s="117">
        <v>59588328</v>
      </c>
      <c r="E30" s="117">
        <v>132772524</v>
      </c>
      <c r="F30" s="117">
        <v>42355593</v>
      </c>
      <c r="G30" s="3">
        <f t="shared" si="1"/>
        <v>358662403</v>
      </c>
      <c r="H30" s="2">
        <v>0</v>
      </c>
    </row>
    <row r="31" spans="1:8" ht="12.75">
      <c r="A31" s="54"/>
      <c r="B31" s="112">
        <v>1999</v>
      </c>
      <c r="C31" s="117">
        <v>131820177</v>
      </c>
      <c r="D31" s="117">
        <v>83350395</v>
      </c>
      <c r="E31" s="117">
        <v>140227309</v>
      </c>
      <c r="F31" s="117">
        <v>42102959</v>
      </c>
      <c r="G31" s="3">
        <f t="shared" si="1"/>
        <v>397500840</v>
      </c>
      <c r="H31" s="2">
        <v>0</v>
      </c>
    </row>
    <row r="32" ht="12.75">
      <c r="A32" s="54"/>
    </row>
    <row r="33" spans="1:8" ht="12.75">
      <c r="A33" s="54" t="s">
        <v>10</v>
      </c>
      <c r="B33" s="112">
        <v>1988</v>
      </c>
      <c r="C33" s="2">
        <v>688326688</v>
      </c>
      <c r="D33" s="2">
        <v>807437615</v>
      </c>
      <c r="E33" s="2">
        <v>738008373</v>
      </c>
      <c r="F33" s="2">
        <v>0</v>
      </c>
      <c r="G33" s="3">
        <f aca="true" t="shared" si="2" ref="G33:G44">SUM(C33:F33)</f>
        <v>2233772676</v>
      </c>
      <c r="H33" s="2">
        <v>0</v>
      </c>
    </row>
    <row r="34" spans="1:8" ht="12.75">
      <c r="A34" s="54"/>
      <c r="B34" s="112">
        <v>1989</v>
      </c>
      <c r="C34" s="2">
        <v>618828696</v>
      </c>
      <c r="D34" s="2">
        <v>902016256</v>
      </c>
      <c r="E34" s="2">
        <v>741844889</v>
      </c>
      <c r="F34" s="2">
        <v>0</v>
      </c>
      <c r="G34" s="3">
        <f t="shared" si="2"/>
        <v>2262689841</v>
      </c>
      <c r="H34" s="2">
        <v>0</v>
      </c>
    </row>
    <row r="35" spans="1:8" ht="12.75">
      <c r="A35" s="54"/>
      <c r="B35" s="112">
        <v>1990</v>
      </c>
      <c r="C35" s="2">
        <v>668078492</v>
      </c>
      <c r="D35" s="2">
        <v>1036854061.56</v>
      </c>
      <c r="E35" s="2">
        <v>759453231</v>
      </c>
      <c r="F35" s="2">
        <v>0</v>
      </c>
      <c r="G35" s="3">
        <f t="shared" si="2"/>
        <v>2464385784.56</v>
      </c>
      <c r="H35" s="2">
        <v>0</v>
      </c>
    </row>
    <row r="36" spans="1:8" ht="12.75">
      <c r="A36" s="54"/>
      <c r="B36" s="112">
        <v>1991</v>
      </c>
      <c r="C36" s="2">
        <v>680516072</v>
      </c>
      <c r="D36" s="2">
        <v>1033819972</v>
      </c>
      <c r="E36" s="2">
        <v>818143873</v>
      </c>
      <c r="F36" s="2">
        <v>0</v>
      </c>
      <c r="G36" s="3">
        <f t="shared" si="2"/>
        <v>2532479917</v>
      </c>
      <c r="H36" s="2">
        <v>0</v>
      </c>
    </row>
    <row r="37" spans="1:8" ht="12.75">
      <c r="A37" s="54"/>
      <c r="B37" s="112">
        <v>1992</v>
      </c>
      <c r="C37" s="2">
        <v>699190174</v>
      </c>
      <c r="D37" s="2">
        <v>962225506</v>
      </c>
      <c r="E37" s="2">
        <v>888167789</v>
      </c>
      <c r="F37" s="2">
        <v>0</v>
      </c>
      <c r="G37" s="3">
        <f t="shared" si="2"/>
        <v>2549583469</v>
      </c>
      <c r="H37" s="2">
        <v>0</v>
      </c>
    </row>
    <row r="38" spans="1:8" ht="12.75">
      <c r="A38" s="54"/>
      <c r="B38" s="112">
        <v>1993</v>
      </c>
      <c r="C38" s="2">
        <v>769661289</v>
      </c>
      <c r="D38" s="2">
        <v>745520009</v>
      </c>
      <c r="E38" s="2">
        <v>899185814</v>
      </c>
      <c r="F38" s="2">
        <v>0</v>
      </c>
      <c r="G38" s="3">
        <f t="shared" si="2"/>
        <v>2414367112</v>
      </c>
      <c r="H38" s="2">
        <v>0</v>
      </c>
    </row>
    <row r="39" spans="1:8" ht="12.75">
      <c r="A39" s="54"/>
      <c r="B39" s="112">
        <v>1994</v>
      </c>
      <c r="C39" s="2">
        <v>835246733</v>
      </c>
      <c r="D39" s="2">
        <v>1057454156</v>
      </c>
      <c r="E39" s="2">
        <v>947657514</v>
      </c>
      <c r="F39" s="2">
        <v>0</v>
      </c>
      <c r="G39" s="3">
        <f t="shared" si="2"/>
        <v>2840358403</v>
      </c>
      <c r="H39" s="2">
        <v>0</v>
      </c>
    </row>
    <row r="40" spans="1:8" ht="12.75">
      <c r="A40" s="54"/>
      <c r="B40" s="112">
        <v>1995</v>
      </c>
      <c r="C40" s="2">
        <v>904819131</v>
      </c>
      <c r="D40" s="2">
        <v>1101342449</v>
      </c>
      <c r="E40" s="2">
        <v>991282948</v>
      </c>
      <c r="F40" s="2">
        <v>0</v>
      </c>
      <c r="G40" s="3">
        <f t="shared" si="2"/>
        <v>2997444528</v>
      </c>
      <c r="H40" s="2">
        <v>0</v>
      </c>
    </row>
    <row r="41" spans="1:8" ht="12.75">
      <c r="A41" s="54"/>
      <c r="B41" s="112">
        <v>1996</v>
      </c>
      <c r="C41" s="2">
        <v>914872582</v>
      </c>
      <c r="D41" s="2">
        <v>1013791854</v>
      </c>
      <c r="E41" s="2">
        <v>1016208279</v>
      </c>
      <c r="F41" s="2">
        <v>0</v>
      </c>
      <c r="G41" s="3">
        <f t="shared" si="2"/>
        <v>2944872715</v>
      </c>
      <c r="H41" s="2">
        <v>0</v>
      </c>
    </row>
    <row r="42" spans="1:8" ht="12.75">
      <c r="A42" s="54"/>
      <c r="B42" s="112">
        <v>1997</v>
      </c>
      <c r="C42" s="2">
        <v>958535220</v>
      </c>
      <c r="D42" s="2">
        <v>988369329</v>
      </c>
      <c r="E42" s="2">
        <v>1021320576</v>
      </c>
      <c r="F42" s="2">
        <v>0</v>
      </c>
      <c r="G42" s="3">
        <f t="shared" si="2"/>
        <v>2968225125</v>
      </c>
      <c r="H42" s="2">
        <v>0</v>
      </c>
    </row>
    <row r="43" spans="1:8" ht="12.75">
      <c r="A43" s="54"/>
      <c r="B43" s="112">
        <v>1998</v>
      </c>
      <c r="C43" s="117">
        <v>1066565381</v>
      </c>
      <c r="D43" s="117">
        <v>1008731917</v>
      </c>
      <c r="E43" s="117">
        <v>1116492090</v>
      </c>
      <c r="F43" s="2">
        <v>0</v>
      </c>
      <c r="G43" s="3">
        <f t="shared" si="2"/>
        <v>3191789388</v>
      </c>
      <c r="H43" s="2">
        <v>0</v>
      </c>
    </row>
    <row r="44" spans="1:8" ht="12.75">
      <c r="A44" s="54"/>
      <c r="B44" s="112">
        <v>1999</v>
      </c>
      <c r="C44" s="139">
        <v>1009492961</v>
      </c>
      <c r="D44" s="2">
        <v>1359033618</v>
      </c>
      <c r="E44" s="2">
        <v>1211810659</v>
      </c>
      <c r="F44" s="2">
        <v>0</v>
      </c>
      <c r="G44" s="3">
        <f t="shared" si="2"/>
        <v>3580337238</v>
      </c>
      <c r="H44" s="2">
        <v>0</v>
      </c>
    </row>
    <row r="45" spans="1:3" ht="13.5" thickBot="1">
      <c r="A45" s="54"/>
      <c r="C45" s="140" t="s">
        <v>359</v>
      </c>
    </row>
    <row r="46" spans="1:8" ht="12.75">
      <c r="A46" s="54" t="s">
        <v>11</v>
      </c>
      <c r="B46" s="112">
        <v>1988</v>
      </c>
      <c r="C46" s="2">
        <v>403585594</v>
      </c>
      <c r="D46" s="2">
        <v>188657941</v>
      </c>
      <c r="E46" s="2">
        <v>660755540</v>
      </c>
      <c r="F46" s="2">
        <v>89549455</v>
      </c>
      <c r="G46" s="3">
        <f aca="true" t="shared" si="3" ref="G46:G57">SUM(C46:F46)</f>
        <v>1342548530</v>
      </c>
      <c r="H46" s="2">
        <v>0</v>
      </c>
    </row>
    <row r="47" spans="1:8" ht="12.75">
      <c r="A47" s="54"/>
      <c r="B47" s="112">
        <v>1989</v>
      </c>
      <c r="C47" s="2">
        <v>389097958</v>
      </c>
      <c r="D47" s="2">
        <v>199354598</v>
      </c>
      <c r="E47" s="2">
        <v>716957257</v>
      </c>
      <c r="F47" s="2">
        <v>88768750</v>
      </c>
      <c r="G47" s="3">
        <f t="shared" si="3"/>
        <v>1394178563</v>
      </c>
      <c r="H47" s="2">
        <v>0</v>
      </c>
    </row>
    <row r="48" spans="1:8" ht="12.75">
      <c r="A48" s="54"/>
      <c r="B48" s="112">
        <v>1990</v>
      </c>
      <c r="C48" s="2">
        <v>401230229</v>
      </c>
      <c r="D48" s="2">
        <v>224050808.16</v>
      </c>
      <c r="E48" s="2">
        <v>791102524</v>
      </c>
      <c r="F48" s="2">
        <v>83347994</v>
      </c>
      <c r="G48" s="3">
        <f t="shared" si="3"/>
        <v>1499731555.1599998</v>
      </c>
      <c r="H48" s="2">
        <v>0</v>
      </c>
    </row>
    <row r="49" spans="1:8" ht="12.75">
      <c r="A49" s="54"/>
      <c r="B49" s="112">
        <v>1991</v>
      </c>
      <c r="C49" s="2">
        <v>477470898</v>
      </c>
      <c r="D49" s="2">
        <v>200132968</v>
      </c>
      <c r="E49" s="2">
        <v>820348714</v>
      </c>
      <c r="F49" s="2">
        <v>116564832</v>
      </c>
      <c r="G49" s="3">
        <f t="shared" si="3"/>
        <v>1614517412</v>
      </c>
      <c r="H49" s="2">
        <v>0</v>
      </c>
    </row>
    <row r="50" spans="1:8" ht="12.75">
      <c r="A50" s="54"/>
      <c r="B50" s="112">
        <v>1992</v>
      </c>
      <c r="C50" s="2">
        <v>519815865</v>
      </c>
      <c r="D50" s="2">
        <v>256497944.8</v>
      </c>
      <c r="E50" s="2">
        <v>870503940</v>
      </c>
      <c r="F50" s="2">
        <v>97100599</v>
      </c>
      <c r="G50" s="3">
        <f t="shared" si="3"/>
        <v>1743918348.8</v>
      </c>
      <c r="H50" s="2">
        <v>0</v>
      </c>
    </row>
    <row r="51" spans="1:8" ht="12.75">
      <c r="A51" s="54"/>
      <c r="B51" s="112">
        <v>1993</v>
      </c>
      <c r="C51" s="2">
        <v>538560400</v>
      </c>
      <c r="D51" s="2">
        <v>202989051</v>
      </c>
      <c r="E51" s="2">
        <v>934145868</v>
      </c>
      <c r="F51" s="2">
        <v>101590201</v>
      </c>
      <c r="G51" s="3">
        <f t="shared" si="3"/>
        <v>1777285520</v>
      </c>
      <c r="H51" s="2">
        <v>0</v>
      </c>
    </row>
    <row r="52" spans="1:8" ht="12.75">
      <c r="A52" s="54"/>
      <c r="B52" s="112">
        <v>1994</v>
      </c>
      <c r="C52" s="2">
        <v>684050813</v>
      </c>
      <c r="D52" s="2">
        <v>270384983</v>
      </c>
      <c r="E52" s="2">
        <v>938798293</v>
      </c>
      <c r="F52" s="2">
        <v>97199515</v>
      </c>
      <c r="G52" s="3">
        <f t="shared" si="3"/>
        <v>1990433604</v>
      </c>
      <c r="H52" s="2">
        <v>0</v>
      </c>
    </row>
    <row r="53" spans="1:8" ht="12.75">
      <c r="A53" s="54"/>
      <c r="B53" s="112">
        <v>1995</v>
      </c>
      <c r="C53" s="2">
        <v>707862793</v>
      </c>
      <c r="D53" s="2">
        <v>264823669</v>
      </c>
      <c r="E53" s="2">
        <v>997473403</v>
      </c>
      <c r="F53" s="2">
        <v>100491974</v>
      </c>
      <c r="G53" s="3">
        <f t="shared" si="3"/>
        <v>2070651839</v>
      </c>
      <c r="H53" s="2">
        <v>0</v>
      </c>
    </row>
    <row r="54" spans="1:8" ht="12.75">
      <c r="A54" s="54"/>
      <c r="B54" s="112">
        <v>1996</v>
      </c>
      <c r="C54" s="2">
        <v>656253210</v>
      </c>
      <c r="D54" s="2">
        <v>260552792</v>
      </c>
      <c r="E54" s="2">
        <v>1015805406</v>
      </c>
      <c r="F54" s="2">
        <v>101852660</v>
      </c>
      <c r="G54" s="3">
        <f t="shared" si="3"/>
        <v>2034464068</v>
      </c>
      <c r="H54" s="2">
        <v>0</v>
      </c>
    </row>
    <row r="55" spans="1:8" ht="12.75">
      <c r="A55" s="54"/>
      <c r="B55" s="112">
        <v>1997</v>
      </c>
      <c r="C55" s="2">
        <v>620263360</v>
      </c>
      <c r="D55" s="2">
        <v>314827473</v>
      </c>
      <c r="E55" s="2">
        <v>986732375</v>
      </c>
      <c r="F55" s="2">
        <v>121341074</v>
      </c>
      <c r="G55" s="3">
        <f t="shared" si="3"/>
        <v>2043164282</v>
      </c>
      <c r="H55" s="2">
        <v>0</v>
      </c>
    </row>
    <row r="56" spans="1:9" ht="12.75">
      <c r="A56" s="54"/>
      <c r="B56" s="112">
        <v>1998</v>
      </c>
      <c r="C56" s="117">
        <v>596902987</v>
      </c>
      <c r="D56" s="117">
        <v>391333115</v>
      </c>
      <c r="E56" s="117">
        <v>991468701</v>
      </c>
      <c r="F56" s="117">
        <v>15368342</v>
      </c>
      <c r="G56" s="3">
        <f t="shared" si="3"/>
        <v>1995073145</v>
      </c>
      <c r="H56" s="2">
        <v>11381553</v>
      </c>
      <c r="I56" t="s">
        <v>345</v>
      </c>
    </row>
    <row r="57" spans="1:9" ht="12.75">
      <c r="A57" s="54"/>
      <c r="B57" s="112">
        <v>1999</v>
      </c>
      <c r="C57" s="117">
        <v>595238824</v>
      </c>
      <c r="D57" s="117">
        <v>554713544</v>
      </c>
      <c r="E57" s="117">
        <v>1080611824</v>
      </c>
      <c r="F57" s="117">
        <v>5046298</v>
      </c>
      <c r="G57" s="3">
        <f t="shared" si="3"/>
        <v>2235610490</v>
      </c>
      <c r="H57" s="2">
        <v>10139684</v>
      </c>
      <c r="I57" t="s">
        <v>345</v>
      </c>
    </row>
    <row r="58" ht="12.75">
      <c r="A58" s="54"/>
    </row>
    <row r="59" spans="1:8" ht="12.75">
      <c r="A59" s="54" t="s">
        <v>12</v>
      </c>
      <c r="B59" s="112">
        <v>1988</v>
      </c>
      <c r="C59" s="2">
        <v>5869859995</v>
      </c>
      <c r="D59" s="2">
        <v>5645144027</v>
      </c>
      <c r="E59" s="2">
        <v>6136765670</v>
      </c>
      <c r="F59" s="2">
        <v>0</v>
      </c>
      <c r="G59" s="3">
        <f aca="true" t="shared" si="4" ref="G59:G70">SUM(C59:F59)</f>
        <v>17651769692</v>
      </c>
      <c r="H59" s="2">
        <v>0</v>
      </c>
    </row>
    <row r="60" spans="1:8" ht="12.75">
      <c r="A60" s="54"/>
      <c r="B60" s="112">
        <v>1989</v>
      </c>
      <c r="C60" s="2">
        <v>5571024545</v>
      </c>
      <c r="D60" s="2">
        <v>6375337792</v>
      </c>
      <c r="E60" s="2">
        <v>6799488909</v>
      </c>
      <c r="F60" s="2">
        <v>0</v>
      </c>
      <c r="G60" s="3">
        <f t="shared" si="4"/>
        <v>18745851246</v>
      </c>
      <c r="H60" s="2">
        <v>0</v>
      </c>
    </row>
    <row r="61" spans="1:8" ht="12.75">
      <c r="A61" s="54"/>
      <c r="B61" s="112">
        <v>1990</v>
      </c>
      <c r="C61" s="2">
        <v>6060907103</v>
      </c>
      <c r="D61" s="2">
        <v>7306550304.72</v>
      </c>
      <c r="E61" s="2">
        <v>6895250045</v>
      </c>
      <c r="F61" s="2">
        <v>0</v>
      </c>
      <c r="G61" s="3">
        <f t="shared" si="4"/>
        <v>20262707452.72</v>
      </c>
      <c r="H61" s="2">
        <v>0</v>
      </c>
    </row>
    <row r="62" spans="1:8" ht="12.75">
      <c r="A62" s="54"/>
      <c r="B62" s="112">
        <v>1991</v>
      </c>
      <c r="C62" s="2">
        <v>6457630456</v>
      </c>
      <c r="D62" s="2">
        <v>6896588577</v>
      </c>
      <c r="E62" s="2">
        <v>6959707145</v>
      </c>
      <c r="F62" s="2">
        <v>0</v>
      </c>
      <c r="G62" s="3">
        <f t="shared" si="4"/>
        <v>20313926178</v>
      </c>
      <c r="H62" s="2">
        <v>0</v>
      </c>
    </row>
    <row r="63" spans="1:8" ht="12.75">
      <c r="A63" s="54"/>
      <c r="B63" s="112">
        <v>1992</v>
      </c>
      <c r="C63" s="2">
        <v>6725017888</v>
      </c>
      <c r="D63" s="2">
        <v>6447826507.68</v>
      </c>
      <c r="E63" s="2">
        <v>6809883831</v>
      </c>
      <c r="F63" s="2">
        <v>0</v>
      </c>
      <c r="G63" s="3">
        <f t="shared" si="4"/>
        <v>19982728226.68</v>
      </c>
      <c r="H63" s="2">
        <v>0</v>
      </c>
    </row>
    <row r="64" spans="1:8" ht="12.75">
      <c r="A64" s="54"/>
      <c r="B64" s="112">
        <v>1993</v>
      </c>
      <c r="C64" s="2">
        <v>6899295248</v>
      </c>
      <c r="D64" s="2">
        <v>6183736809</v>
      </c>
      <c r="E64" s="2">
        <v>6660249179</v>
      </c>
      <c r="F64" s="2">
        <v>0</v>
      </c>
      <c r="G64" s="3">
        <f t="shared" si="4"/>
        <v>19743281236</v>
      </c>
      <c r="H64" s="2">
        <v>0</v>
      </c>
    </row>
    <row r="65" spans="1:8" ht="12.75">
      <c r="A65" s="54"/>
      <c r="B65" s="112">
        <v>1994</v>
      </c>
      <c r="C65" s="2">
        <v>7376932083</v>
      </c>
      <c r="D65" s="2">
        <v>9485826336</v>
      </c>
      <c r="E65" s="2">
        <v>6316933092</v>
      </c>
      <c r="F65" s="2">
        <v>0</v>
      </c>
      <c r="G65" s="3">
        <f t="shared" si="4"/>
        <v>23179691511</v>
      </c>
      <c r="H65" s="2">
        <v>0</v>
      </c>
    </row>
    <row r="66" spans="1:8" ht="12.75">
      <c r="A66" s="54"/>
      <c r="B66" s="112">
        <v>1995</v>
      </c>
      <c r="C66" s="2">
        <v>7579574085</v>
      </c>
      <c r="D66" s="2">
        <v>8704477714</v>
      </c>
      <c r="E66" s="2">
        <v>6233903746</v>
      </c>
      <c r="F66" s="2">
        <v>0</v>
      </c>
      <c r="G66" s="3">
        <f t="shared" si="4"/>
        <v>22517955545</v>
      </c>
      <c r="H66" s="2">
        <v>0</v>
      </c>
    </row>
    <row r="67" spans="1:8" ht="12.75">
      <c r="A67" s="54"/>
      <c r="B67" s="112">
        <v>1996</v>
      </c>
      <c r="C67" s="2">
        <v>7616946775</v>
      </c>
      <c r="D67" s="2">
        <v>7718980446</v>
      </c>
      <c r="E67" s="2">
        <v>6374956738</v>
      </c>
      <c r="F67" s="2">
        <v>0</v>
      </c>
      <c r="G67" s="3">
        <f t="shared" si="4"/>
        <v>21710883959</v>
      </c>
      <c r="H67" s="2">
        <v>0</v>
      </c>
    </row>
    <row r="68" spans="1:8" ht="12.75">
      <c r="A68" s="54"/>
      <c r="B68" s="112">
        <v>1997</v>
      </c>
      <c r="C68" s="2">
        <v>7800798993</v>
      </c>
      <c r="D68" s="2">
        <v>7481076398</v>
      </c>
      <c r="E68" s="2">
        <v>6528123426</v>
      </c>
      <c r="F68" s="2">
        <v>0</v>
      </c>
      <c r="G68" s="3">
        <f t="shared" si="4"/>
        <v>21809998817</v>
      </c>
      <c r="H68" s="2">
        <v>0</v>
      </c>
    </row>
    <row r="69" spans="1:8" ht="12.75">
      <c r="A69" s="54"/>
      <c r="B69" s="112">
        <v>1998</v>
      </c>
      <c r="C69" s="117">
        <v>7766804281</v>
      </c>
      <c r="D69" s="117">
        <v>7004696085</v>
      </c>
      <c r="E69" s="117">
        <v>6543001806</v>
      </c>
      <c r="F69" s="2">
        <v>0</v>
      </c>
      <c r="G69" s="3">
        <f t="shared" si="4"/>
        <v>21314502172</v>
      </c>
      <c r="H69" s="2">
        <v>0</v>
      </c>
    </row>
    <row r="70" spans="1:8" ht="12.75">
      <c r="A70" s="54"/>
      <c r="B70" s="112">
        <v>1999</v>
      </c>
      <c r="C70" s="117">
        <v>7885292351</v>
      </c>
      <c r="D70" s="117">
        <v>9793355153</v>
      </c>
      <c r="E70" s="2">
        <v>6990754845</v>
      </c>
      <c r="F70" s="2">
        <v>0</v>
      </c>
      <c r="G70" s="3">
        <f t="shared" si="4"/>
        <v>24669402349</v>
      </c>
      <c r="H70" s="2">
        <v>0</v>
      </c>
    </row>
    <row r="71" ht="12.75">
      <c r="A71" s="54"/>
    </row>
    <row r="72" spans="1:8" ht="12.75">
      <c r="A72" s="54" t="s">
        <v>15</v>
      </c>
      <c r="B72" s="112">
        <v>1988</v>
      </c>
      <c r="C72" s="2">
        <v>828881751</v>
      </c>
      <c r="D72" s="2">
        <v>904720795</v>
      </c>
      <c r="E72" s="2">
        <v>722246214</v>
      </c>
      <c r="F72" s="2">
        <v>0</v>
      </c>
      <c r="G72" s="3">
        <f aca="true" t="shared" si="5" ref="G72:G83">SUM(C72:F72)</f>
        <v>2455848760</v>
      </c>
      <c r="H72" s="2">
        <v>0</v>
      </c>
    </row>
    <row r="73" spans="1:8" ht="12.75">
      <c r="A73" s="54"/>
      <c r="B73" s="112">
        <v>1989</v>
      </c>
      <c r="C73" s="2">
        <v>755347127</v>
      </c>
      <c r="D73" s="2">
        <v>830367259</v>
      </c>
      <c r="E73" s="2">
        <v>778209288</v>
      </c>
      <c r="F73" s="2">
        <v>0</v>
      </c>
      <c r="G73" s="3">
        <f t="shared" si="5"/>
        <v>2363923674</v>
      </c>
      <c r="H73" s="2">
        <v>0</v>
      </c>
    </row>
    <row r="74" spans="1:8" ht="12.75">
      <c r="A74" s="54"/>
      <c r="B74" s="112">
        <v>1990</v>
      </c>
      <c r="C74" s="2">
        <v>780245914</v>
      </c>
      <c r="D74" s="2">
        <v>904046068.44</v>
      </c>
      <c r="E74" s="2">
        <v>829193863</v>
      </c>
      <c r="F74" s="2">
        <v>0</v>
      </c>
      <c r="G74" s="3">
        <f t="shared" si="5"/>
        <v>2513485845.44</v>
      </c>
      <c r="H74" s="2">
        <v>0</v>
      </c>
    </row>
    <row r="75" spans="1:8" ht="12.75">
      <c r="A75" s="54"/>
      <c r="B75" s="112">
        <v>1991</v>
      </c>
      <c r="C75" s="2">
        <v>853159701</v>
      </c>
      <c r="D75" s="2">
        <v>972231813</v>
      </c>
      <c r="E75" s="2">
        <v>890312886</v>
      </c>
      <c r="F75" s="2">
        <v>0</v>
      </c>
      <c r="G75" s="3">
        <f t="shared" si="5"/>
        <v>2715704400</v>
      </c>
      <c r="H75" s="2">
        <v>0</v>
      </c>
    </row>
    <row r="76" spans="1:8" ht="12.75">
      <c r="A76" s="54"/>
      <c r="B76" s="112">
        <v>1992</v>
      </c>
      <c r="C76" s="2">
        <v>865720501</v>
      </c>
      <c r="D76" s="2">
        <v>838610367.88</v>
      </c>
      <c r="E76" s="2">
        <v>934379767</v>
      </c>
      <c r="F76" s="2">
        <v>0</v>
      </c>
      <c r="G76" s="3">
        <f t="shared" si="5"/>
        <v>2638710635.88</v>
      </c>
      <c r="H76" s="2">
        <v>0</v>
      </c>
    </row>
    <row r="77" spans="1:8" ht="12.75">
      <c r="A77" s="54"/>
      <c r="B77" s="112">
        <v>1993</v>
      </c>
      <c r="C77" s="2">
        <v>963784454</v>
      </c>
      <c r="D77" s="2">
        <v>687758554</v>
      </c>
      <c r="E77" s="2">
        <v>1011110506</v>
      </c>
      <c r="F77" s="2">
        <v>0</v>
      </c>
      <c r="G77" s="3">
        <f t="shared" si="5"/>
        <v>2662653514</v>
      </c>
      <c r="H77" s="2">
        <v>0</v>
      </c>
    </row>
    <row r="78" spans="1:8" ht="12.75">
      <c r="A78" s="54"/>
      <c r="B78" s="112">
        <v>1994</v>
      </c>
      <c r="C78" s="2">
        <v>1030999407</v>
      </c>
      <c r="D78" s="2">
        <v>895579411</v>
      </c>
      <c r="E78" s="2">
        <v>1063105936</v>
      </c>
      <c r="F78" s="2">
        <v>0</v>
      </c>
      <c r="G78" s="3">
        <f t="shared" si="5"/>
        <v>2989684754</v>
      </c>
      <c r="H78" s="2">
        <v>0</v>
      </c>
    </row>
    <row r="79" spans="1:8" ht="12.75">
      <c r="A79" s="54"/>
      <c r="B79" s="112">
        <v>1995</v>
      </c>
      <c r="C79" s="2">
        <v>1105172733</v>
      </c>
      <c r="D79" s="2">
        <v>988485271</v>
      </c>
      <c r="E79" s="2">
        <v>1157687855</v>
      </c>
      <c r="F79" s="2">
        <v>0</v>
      </c>
      <c r="G79" s="3">
        <f t="shared" si="5"/>
        <v>3251345859</v>
      </c>
      <c r="H79" s="2">
        <v>0</v>
      </c>
    </row>
    <row r="80" spans="1:8" ht="12.75">
      <c r="A80" s="54"/>
      <c r="B80" s="112">
        <v>1996</v>
      </c>
      <c r="C80" s="2">
        <v>1140336981</v>
      </c>
      <c r="D80" s="2">
        <v>788299041</v>
      </c>
      <c r="E80" s="2">
        <v>1223491697</v>
      </c>
      <c r="F80" s="2">
        <v>0</v>
      </c>
      <c r="G80" s="3">
        <f t="shared" si="5"/>
        <v>3152127719</v>
      </c>
      <c r="H80" s="2">
        <v>0</v>
      </c>
    </row>
    <row r="81" spans="1:8" ht="12.75">
      <c r="A81" s="54"/>
      <c r="B81" s="112">
        <v>1997</v>
      </c>
      <c r="C81" s="2">
        <v>1161040457</v>
      </c>
      <c r="D81" s="2">
        <v>901641637</v>
      </c>
      <c r="E81" s="2">
        <v>1249027863</v>
      </c>
      <c r="F81" s="2">
        <v>0</v>
      </c>
      <c r="G81" s="3">
        <f t="shared" si="5"/>
        <v>3311709957</v>
      </c>
      <c r="H81" s="2">
        <v>0</v>
      </c>
    </row>
    <row r="82" spans="1:8" ht="12.75">
      <c r="A82" s="54"/>
      <c r="B82" s="112">
        <v>1998</v>
      </c>
      <c r="C82" s="117">
        <v>1187254176</v>
      </c>
      <c r="D82" s="117">
        <v>1117339967</v>
      </c>
      <c r="E82" s="117">
        <v>1284019308</v>
      </c>
      <c r="F82" s="2">
        <v>0</v>
      </c>
      <c r="G82" s="3">
        <f t="shared" si="5"/>
        <v>3588613451</v>
      </c>
      <c r="H82" s="2">
        <v>0</v>
      </c>
    </row>
    <row r="83" spans="1:8" ht="12.75">
      <c r="A83" s="54"/>
      <c r="B83" s="112">
        <v>1999</v>
      </c>
      <c r="C83" s="117">
        <v>1195136849</v>
      </c>
      <c r="D83" s="117">
        <v>1457970263</v>
      </c>
      <c r="E83" s="117">
        <v>1538677636</v>
      </c>
      <c r="F83" s="2">
        <v>0</v>
      </c>
      <c r="G83" s="3">
        <f t="shared" si="5"/>
        <v>4191784748</v>
      </c>
      <c r="H83" s="2">
        <v>0</v>
      </c>
    </row>
    <row r="84" ht="12.75">
      <c r="A84" s="54"/>
    </row>
    <row r="85" spans="1:8" ht="12.75">
      <c r="A85" s="54" t="s">
        <v>16</v>
      </c>
      <c r="B85" s="112">
        <v>1988</v>
      </c>
      <c r="C85" s="2">
        <v>1088101087</v>
      </c>
      <c r="D85" s="2">
        <v>814138809</v>
      </c>
      <c r="E85" s="2">
        <v>2007923266</v>
      </c>
      <c r="F85" s="2">
        <v>1056248596</v>
      </c>
      <c r="G85" s="3">
        <f aca="true" t="shared" si="6" ref="G85:G96">SUM(C85:F85)</f>
        <v>4966411758</v>
      </c>
      <c r="H85" s="2">
        <v>0</v>
      </c>
    </row>
    <row r="86" spans="1:8" ht="12.75">
      <c r="A86" s="54"/>
      <c r="B86" s="112">
        <v>1989</v>
      </c>
      <c r="C86" s="2">
        <v>1150185716</v>
      </c>
      <c r="D86" s="2">
        <v>924054498</v>
      </c>
      <c r="E86" s="2">
        <v>2357785708</v>
      </c>
      <c r="F86" s="2">
        <v>917855756</v>
      </c>
      <c r="G86" s="3">
        <f t="shared" si="6"/>
        <v>5349881678</v>
      </c>
      <c r="H86" s="2">
        <v>0</v>
      </c>
    </row>
    <row r="87" spans="1:8" ht="12.75">
      <c r="A87" s="54"/>
      <c r="B87" s="112">
        <v>1990</v>
      </c>
      <c r="C87" s="2">
        <v>1224476571</v>
      </c>
      <c r="D87" s="2">
        <v>1396613823.24</v>
      </c>
      <c r="E87" s="2">
        <v>2605274310</v>
      </c>
      <c r="F87" s="2">
        <v>904765983</v>
      </c>
      <c r="G87" s="3">
        <f t="shared" si="6"/>
        <v>6131130687.24</v>
      </c>
      <c r="H87" s="2">
        <v>0</v>
      </c>
    </row>
    <row r="88" spans="1:8" ht="12.75">
      <c r="A88" s="54"/>
      <c r="B88" s="112">
        <v>1991</v>
      </c>
      <c r="C88" s="2">
        <v>1259496517</v>
      </c>
      <c r="D88" s="2">
        <v>868623997</v>
      </c>
      <c r="E88" s="2">
        <v>2080101981</v>
      </c>
      <c r="F88" s="2">
        <v>798555349</v>
      </c>
      <c r="G88" s="3">
        <f t="shared" si="6"/>
        <v>5006777844</v>
      </c>
      <c r="H88" s="2">
        <v>0</v>
      </c>
    </row>
    <row r="89" spans="1:8" ht="12.75">
      <c r="A89" s="54"/>
      <c r="B89" s="112">
        <v>1992</v>
      </c>
      <c r="C89" s="2">
        <v>1263353236</v>
      </c>
      <c r="D89" s="2">
        <v>1013246298.2</v>
      </c>
      <c r="E89" s="2">
        <v>1900074462</v>
      </c>
      <c r="F89" s="2">
        <v>620598543</v>
      </c>
      <c r="G89" s="3">
        <f t="shared" si="6"/>
        <v>4797272539.2</v>
      </c>
      <c r="H89" s="2">
        <v>0</v>
      </c>
    </row>
    <row r="90" spans="1:8" ht="12.75">
      <c r="A90" s="54"/>
      <c r="B90" s="112">
        <v>1993</v>
      </c>
      <c r="C90" s="2">
        <v>1379972689</v>
      </c>
      <c r="D90" s="2">
        <v>802506092</v>
      </c>
      <c r="E90" s="2">
        <v>1763174845</v>
      </c>
      <c r="F90" s="2">
        <v>537714964</v>
      </c>
      <c r="G90" s="3">
        <f t="shared" si="6"/>
        <v>4483368590</v>
      </c>
      <c r="H90" s="2">
        <v>0</v>
      </c>
    </row>
    <row r="91" spans="1:8" ht="12.75">
      <c r="A91" s="54"/>
      <c r="B91" s="112">
        <v>1994</v>
      </c>
      <c r="C91" s="2">
        <v>1601094600</v>
      </c>
      <c r="D91" s="2">
        <v>1467073952</v>
      </c>
      <c r="E91" s="2">
        <v>1752533368</v>
      </c>
      <c r="F91" s="2">
        <v>1773874230</v>
      </c>
      <c r="G91" s="3">
        <f t="shared" si="6"/>
        <v>6594576150</v>
      </c>
      <c r="H91" s="2">
        <v>0</v>
      </c>
    </row>
    <row r="92" spans="1:8" ht="12.75">
      <c r="A92" s="54"/>
      <c r="B92" s="112">
        <v>1995</v>
      </c>
      <c r="C92" s="2">
        <v>1584649056</v>
      </c>
      <c r="D92" s="2">
        <v>1600898074</v>
      </c>
      <c r="E92" s="2">
        <v>2067627222</v>
      </c>
      <c r="F92" s="2">
        <v>671136066</v>
      </c>
      <c r="G92" s="3">
        <f t="shared" si="6"/>
        <v>5924310418</v>
      </c>
      <c r="H92" s="2">
        <v>0</v>
      </c>
    </row>
    <row r="93" spans="1:8" ht="12.75">
      <c r="A93" s="54"/>
      <c r="B93" s="112">
        <v>1996</v>
      </c>
      <c r="C93" s="2">
        <v>1638095187</v>
      </c>
      <c r="D93" s="2">
        <v>1215287036</v>
      </c>
      <c r="E93" s="2">
        <v>1635755629</v>
      </c>
      <c r="F93" s="2">
        <v>520507398</v>
      </c>
      <c r="G93" s="3">
        <f t="shared" si="6"/>
        <v>5009645250</v>
      </c>
      <c r="H93" s="2">
        <v>0</v>
      </c>
    </row>
    <row r="94" spans="1:8" ht="12.75">
      <c r="A94" s="54"/>
      <c r="B94" s="112">
        <v>1997</v>
      </c>
      <c r="C94" s="2">
        <v>1550476848</v>
      </c>
      <c r="D94" s="2">
        <v>1517374403</v>
      </c>
      <c r="E94" s="2">
        <v>1343566612</v>
      </c>
      <c r="F94" s="2">
        <v>473221338</v>
      </c>
      <c r="G94" s="3">
        <f t="shared" si="6"/>
        <v>4884639201</v>
      </c>
      <c r="H94" s="2">
        <v>0</v>
      </c>
    </row>
    <row r="95" spans="1:8" ht="12.75">
      <c r="A95" s="54"/>
      <c r="B95" s="112">
        <v>1998</v>
      </c>
      <c r="C95" s="117">
        <v>1718180622</v>
      </c>
      <c r="D95" s="117">
        <v>1306572294</v>
      </c>
      <c r="E95" s="117">
        <v>1663892131</v>
      </c>
      <c r="F95" s="117">
        <v>-24492761</v>
      </c>
      <c r="G95" s="3">
        <f t="shared" si="6"/>
        <v>4664152286</v>
      </c>
      <c r="H95" s="2">
        <v>0</v>
      </c>
    </row>
    <row r="96" spans="1:8" ht="12.75">
      <c r="A96" s="54"/>
      <c r="B96" s="112">
        <v>1999</v>
      </c>
      <c r="C96" s="117">
        <v>1598661952</v>
      </c>
      <c r="D96" s="117">
        <v>1852264435</v>
      </c>
      <c r="E96" s="117">
        <v>1816115978</v>
      </c>
      <c r="F96" s="117">
        <v>691544953</v>
      </c>
      <c r="G96" s="3">
        <f t="shared" si="6"/>
        <v>5958587318</v>
      </c>
      <c r="H96" s="2">
        <v>0</v>
      </c>
    </row>
    <row r="97" ht="12.75">
      <c r="A97" s="54"/>
    </row>
    <row r="98" spans="1:8" ht="12.75">
      <c r="A98" s="54" t="s">
        <v>18</v>
      </c>
      <c r="B98" s="112">
        <v>1988</v>
      </c>
      <c r="C98" s="2">
        <v>268677160</v>
      </c>
      <c r="D98" s="2">
        <v>200351054</v>
      </c>
      <c r="E98" s="2">
        <v>123852673</v>
      </c>
      <c r="F98" s="2">
        <v>0</v>
      </c>
      <c r="G98" s="3">
        <f aca="true" t="shared" si="7" ref="G98:G109">SUM(C98:F98)</f>
        <v>592880887</v>
      </c>
      <c r="H98" s="2">
        <v>0</v>
      </c>
    </row>
    <row r="99" spans="1:8" ht="12.75">
      <c r="A99" s="54"/>
      <c r="B99" s="112">
        <v>1989</v>
      </c>
      <c r="C99" s="2">
        <v>294024103</v>
      </c>
      <c r="D99" s="2">
        <v>277245305</v>
      </c>
      <c r="E99" s="2">
        <v>147063120</v>
      </c>
      <c r="F99" s="2">
        <v>0</v>
      </c>
      <c r="G99" s="3">
        <f t="shared" si="7"/>
        <v>718332528</v>
      </c>
      <c r="H99" s="2">
        <v>0</v>
      </c>
    </row>
    <row r="100" spans="1:8" ht="12.75">
      <c r="A100" s="54"/>
      <c r="B100" s="112">
        <v>1990</v>
      </c>
      <c r="C100" s="2">
        <v>279345372</v>
      </c>
      <c r="D100" s="2">
        <v>428678578.8</v>
      </c>
      <c r="E100" s="2">
        <v>159149269</v>
      </c>
      <c r="F100" s="2">
        <v>0</v>
      </c>
      <c r="G100" s="3">
        <f t="shared" si="7"/>
        <v>867173219.8</v>
      </c>
      <c r="H100" s="2">
        <v>0</v>
      </c>
    </row>
    <row r="101" spans="1:8" ht="12.75">
      <c r="A101" s="54"/>
      <c r="B101" s="112">
        <v>1991</v>
      </c>
      <c r="C101" s="2">
        <v>251924669</v>
      </c>
      <c r="D101" s="2">
        <v>152105063</v>
      </c>
      <c r="E101" s="2">
        <v>167312321</v>
      </c>
      <c r="F101" s="2">
        <v>95930921</v>
      </c>
      <c r="G101" s="3">
        <f t="shared" si="7"/>
        <v>667272974</v>
      </c>
      <c r="H101" s="2">
        <v>0</v>
      </c>
    </row>
    <row r="102" spans="1:8" ht="12.75">
      <c r="A102" s="54"/>
      <c r="B102" s="112">
        <v>1992</v>
      </c>
      <c r="C102" s="2">
        <v>300680060</v>
      </c>
      <c r="D102" s="2">
        <v>166194571.36</v>
      </c>
      <c r="E102" s="2">
        <v>179825527</v>
      </c>
      <c r="F102" s="2">
        <v>119591410</v>
      </c>
      <c r="G102" s="3">
        <f t="shared" si="7"/>
        <v>766291568.36</v>
      </c>
      <c r="H102" s="2">
        <v>0</v>
      </c>
    </row>
    <row r="103" spans="1:8" ht="12.75">
      <c r="A103" s="54"/>
      <c r="B103" s="112">
        <v>1993</v>
      </c>
      <c r="C103" s="2">
        <v>319455282</v>
      </c>
      <c r="D103" s="2">
        <v>168982760</v>
      </c>
      <c r="E103" s="2">
        <v>198654435</v>
      </c>
      <c r="F103" s="2">
        <v>78806194</v>
      </c>
      <c r="G103" s="3">
        <f t="shared" si="7"/>
        <v>765898671</v>
      </c>
      <c r="H103" s="2">
        <v>0</v>
      </c>
    </row>
    <row r="104" spans="1:8" ht="12.75">
      <c r="A104" s="54"/>
      <c r="B104" s="112">
        <v>1994</v>
      </c>
      <c r="C104" s="2">
        <v>428382476</v>
      </c>
      <c r="D104" s="2">
        <v>523220061</v>
      </c>
      <c r="E104" s="2">
        <v>205453787</v>
      </c>
      <c r="F104" s="2">
        <v>213997835</v>
      </c>
      <c r="G104" s="3">
        <f t="shared" si="7"/>
        <v>1371054159</v>
      </c>
      <c r="H104" s="2">
        <v>0</v>
      </c>
    </row>
    <row r="105" spans="1:8" ht="12.75">
      <c r="A105" s="54"/>
      <c r="B105" s="112">
        <v>1995</v>
      </c>
      <c r="C105" s="2">
        <v>661567700</v>
      </c>
      <c r="D105" s="2">
        <v>708830689</v>
      </c>
      <c r="E105" s="2">
        <v>212484286</v>
      </c>
      <c r="F105" s="2">
        <v>82769667</v>
      </c>
      <c r="G105" s="3">
        <f t="shared" si="7"/>
        <v>1665652342</v>
      </c>
      <c r="H105" s="2">
        <v>0</v>
      </c>
    </row>
    <row r="106" spans="1:8" ht="12.75">
      <c r="A106" s="54"/>
      <c r="B106" s="112">
        <v>1996</v>
      </c>
      <c r="C106" s="2">
        <v>549255118</v>
      </c>
      <c r="D106" s="2">
        <v>655937573</v>
      </c>
      <c r="E106" s="2">
        <v>224620626</v>
      </c>
      <c r="F106" s="2">
        <v>41489322</v>
      </c>
      <c r="G106" s="3">
        <f t="shared" si="7"/>
        <v>1471302639</v>
      </c>
      <c r="H106" s="2">
        <v>0</v>
      </c>
    </row>
    <row r="107" spans="1:8" ht="12.75">
      <c r="A107" s="54"/>
      <c r="B107" s="112">
        <v>1997</v>
      </c>
      <c r="C107" s="2">
        <v>537212842</v>
      </c>
      <c r="D107" s="2">
        <v>630683634</v>
      </c>
      <c r="E107" s="2">
        <v>224519103</v>
      </c>
      <c r="F107" s="2">
        <v>110664993</v>
      </c>
      <c r="G107" s="3">
        <f t="shared" si="7"/>
        <v>1503080572</v>
      </c>
      <c r="H107" s="2">
        <v>0</v>
      </c>
    </row>
    <row r="108" spans="1:9" ht="12.75">
      <c r="A108" s="54"/>
      <c r="B108" s="112">
        <v>1998</v>
      </c>
      <c r="C108" s="117">
        <v>819860827</v>
      </c>
      <c r="D108" s="117">
        <v>925457335</v>
      </c>
      <c r="E108" s="117">
        <v>248690733</v>
      </c>
      <c r="F108" s="117">
        <v>78513421</v>
      </c>
      <c r="G108" s="3">
        <f t="shared" si="7"/>
        <v>2072522316</v>
      </c>
      <c r="H108" s="2">
        <v>10180962</v>
      </c>
      <c r="I108" t="s">
        <v>345</v>
      </c>
    </row>
    <row r="109" spans="1:9" ht="12.75">
      <c r="A109" s="54"/>
      <c r="B109" s="112">
        <v>1999</v>
      </c>
      <c r="C109" s="117">
        <v>754883179</v>
      </c>
      <c r="D109" s="117">
        <v>676625661</v>
      </c>
      <c r="E109" s="117">
        <v>262311238</v>
      </c>
      <c r="F109" s="117">
        <v>41695890</v>
      </c>
      <c r="G109" s="3">
        <f t="shared" si="7"/>
        <v>1735515968</v>
      </c>
      <c r="H109" s="2">
        <v>32717798</v>
      </c>
      <c r="I109" t="s">
        <v>345</v>
      </c>
    </row>
    <row r="110" ht="12.75">
      <c r="A110" s="54"/>
    </row>
    <row r="111" spans="1:8" ht="12.75">
      <c r="A111" s="54" t="s">
        <v>347</v>
      </c>
      <c r="B111" s="112">
        <v>1988</v>
      </c>
      <c r="C111" s="2">
        <v>0</v>
      </c>
      <c r="D111" s="2">
        <v>0</v>
      </c>
      <c r="E111" s="2">
        <v>0</v>
      </c>
      <c r="F111" s="2">
        <v>0</v>
      </c>
      <c r="G111" s="3">
        <f aca="true" t="shared" si="8" ref="G111:G122">SUM(C111:F111)</f>
        <v>0</v>
      </c>
      <c r="H111" s="2">
        <v>0</v>
      </c>
    </row>
    <row r="112" spans="1:8" ht="12.75">
      <c r="A112" s="54" t="s">
        <v>346</v>
      </c>
      <c r="B112" s="112">
        <v>1989</v>
      </c>
      <c r="C112" s="2">
        <v>0</v>
      </c>
      <c r="D112" s="2">
        <v>0</v>
      </c>
      <c r="E112" s="2">
        <v>0</v>
      </c>
      <c r="F112" s="2">
        <v>0</v>
      </c>
      <c r="G112" s="3">
        <f t="shared" si="8"/>
        <v>0</v>
      </c>
      <c r="H112" s="2">
        <v>0</v>
      </c>
    </row>
    <row r="113" spans="1:8" ht="12.75">
      <c r="A113" s="54"/>
      <c r="B113" s="112">
        <v>1990</v>
      </c>
      <c r="C113" s="2">
        <v>0</v>
      </c>
      <c r="D113" s="2">
        <v>0</v>
      </c>
      <c r="E113" s="2">
        <v>0</v>
      </c>
      <c r="F113" s="2">
        <v>0</v>
      </c>
      <c r="G113" s="3">
        <f t="shared" si="8"/>
        <v>0</v>
      </c>
      <c r="H113" s="2">
        <v>0</v>
      </c>
    </row>
    <row r="114" spans="1:8" ht="12.75">
      <c r="A114" s="54"/>
      <c r="B114" s="112">
        <v>1991</v>
      </c>
      <c r="C114" s="2">
        <v>217338412</v>
      </c>
      <c r="D114" s="2">
        <v>180130467</v>
      </c>
      <c r="E114" s="2">
        <v>510479203</v>
      </c>
      <c r="F114" s="2">
        <v>0</v>
      </c>
      <c r="G114" s="3">
        <f t="shared" si="8"/>
        <v>907948082</v>
      </c>
      <c r="H114" s="2">
        <v>0</v>
      </c>
    </row>
    <row r="115" spans="1:8" ht="12.75">
      <c r="A115" s="54"/>
      <c r="B115" s="112">
        <v>1992</v>
      </c>
      <c r="C115" s="2">
        <v>210556219</v>
      </c>
      <c r="D115" s="2">
        <v>229032963.8</v>
      </c>
      <c r="E115" s="2">
        <v>532295059</v>
      </c>
      <c r="F115" s="2">
        <v>0</v>
      </c>
      <c r="G115" s="3">
        <f t="shared" si="8"/>
        <v>971884241.8</v>
      </c>
      <c r="H115" s="2">
        <v>0</v>
      </c>
    </row>
    <row r="116" spans="1:8" ht="12.75">
      <c r="A116" s="54"/>
      <c r="B116" s="112">
        <v>1993</v>
      </c>
      <c r="C116" s="2">
        <v>207127514</v>
      </c>
      <c r="D116" s="2">
        <v>164168075</v>
      </c>
      <c r="E116" s="2">
        <v>555080312</v>
      </c>
      <c r="F116" s="2">
        <v>0</v>
      </c>
      <c r="G116" s="3">
        <f t="shared" si="8"/>
        <v>926375901</v>
      </c>
      <c r="H116" s="2">
        <v>0</v>
      </c>
    </row>
    <row r="117" spans="1:8" ht="12.75">
      <c r="A117" s="54"/>
      <c r="B117" s="112">
        <v>1994</v>
      </c>
      <c r="C117" s="2">
        <v>236776873</v>
      </c>
      <c r="D117" s="2">
        <v>174802375</v>
      </c>
      <c r="E117" s="2">
        <v>589711121</v>
      </c>
      <c r="F117" s="2">
        <v>0</v>
      </c>
      <c r="G117" s="3">
        <f t="shared" si="8"/>
        <v>1001290369</v>
      </c>
      <c r="H117" s="2">
        <v>0</v>
      </c>
    </row>
    <row r="118" spans="1:8" ht="12.75">
      <c r="A118" s="54"/>
      <c r="B118" s="112">
        <v>1995</v>
      </c>
      <c r="C118" s="2">
        <v>234349983</v>
      </c>
      <c r="D118" s="2">
        <v>198810580</v>
      </c>
      <c r="E118" s="2">
        <v>627674026</v>
      </c>
      <c r="F118" s="2">
        <v>0</v>
      </c>
      <c r="G118" s="3">
        <f t="shared" si="8"/>
        <v>1060834589</v>
      </c>
      <c r="H118" s="2">
        <v>0</v>
      </c>
    </row>
    <row r="119" spans="1:8" ht="12.75">
      <c r="A119" s="54"/>
      <c r="B119" s="112">
        <v>1996</v>
      </c>
      <c r="C119" s="2">
        <v>416473837</v>
      </c>
      <c r="D119" s="2">
        <v>153864229</v>
      </c>
      <c r="E119" s="2">
        <v>616338520</v>
      </c>
      <c r="F119" s="2">
        <v>0</v>
      </c>
      <c r="G119" s="3">
        <f t="shared" si="8"/>
        <v>1186676586</v>
      </c>
      <c r="H119" s="2">
        <v>0</v>
      </c>
    </row>
    <row r="120" spans="1:8" ht="12.75">
      <c r="A120" s="54"/>
      <c r="B120" s="112">
        <v>1997</v>
      </c>
      <c r="C120" s="2">
        <v>263347768</v>
      </c>
      <c r="D120" s="2">
        <v>380001823</v>
      </c>
      <c r="E120" s="2">
        <v>578124488</v>
      </c>
      <c r="F120" s="2">
        <v>0</v>
      </c>
      <c r="G120" s="3">
        <f t="shared" si="8"/>
        <v>1221474079</v>
      </c>
      <c r="H120" s="2">
        <v>0</v>
      </c>
    </row>
    <row r="121" spans="1:8" ht="12.75">
      <c r="A121" s="54"/>
      <c r="B121" s="112">
        <v>1998</v>
      </c>
      <c r="C121" s="117">
        <v>292761053</v>
      </c>
      <c r="D121" s="117">
        <v>180723360</v>
      </c>
      <c r="E121" s="117">
        <v>691258384</v>
      </c>
      <c r="F121" s="2">
        <v>0</v>
      </c>
      <c r="G121" s="3">
        <f t="shared" si="8"/>
        <v>1164742797</v>
      </c>
      <c r="H121" s="2">
        <v>0</v>
      </c>
    </row>
    <row r="122" spans="1:8" ht="12.75">
      <c r="A122" s="54"/>
      <c r="B122" s="112">
        <v>1999</v>
      </c>
      <c r="C122" s="117">
        <v>249107368</v>
      </c>
      <c r="D122" s="117">
        <v>372749297</v>
      </c>
      <c r="E122" s="2">
        <v>739288811</v>
      </c>
      <c r="F122" s="2">
        <v>0</v>
      </c>
      <c r="G122" s="3">
        <f t="shared" si="8"/>
        <v>1361145476</v>
      </c>
      <c r="H122" s="2">
        <v>0</v>
      </c>
    </row>
    <row r="123" ht="12.75">
      <c r="A123" s="54"/>
    </row>
    <row r="124" spans="1:8" ht="12.75">
      <c r="A124" s="54" t="s">
        <v>22</v>
      </c>
      <c r="B124" s="112">
        <v>1988</v>
      </c>
      <c r="C124" s="2">
        <v>2904264606</v>
      </c>
      <c r="D124" s="2">
        <v>2766315166</v>
      </c>
      <c r="E124" s="2">
        <v>4016774828</v>
      </c>
      <c r="F124" s="2">
        <v>0</v>
      </c>
      <c r="G124" s="3">
        <f aca="true" t="shared" si="9" ref="G124:G135">SUM(C124:F124)</f>
        <v>9687354600</v>
      </c>
      <c r="H124" s="2">
        <v>0</v>
      </c>
    </row>
    <row r="125" spans="1:8" ht="12.75">
      <c r="A125" s="54"/>
      <c r="B125" s="112">
        <v>1989</v>
      </c>
      <c r="C125" s="2">
        <v>2622317118</v>
      </c>
      <c r="D125" s="2">
        <v>3090286175</v>
      </c>
      <c r="E125" s="2">
        <v>4566724561</v>
      </c>
      <c r="F125" s="2">
        <v>0</v>
      </c>
      <c r="G125" s="3">
        <f t="shared" si="9"/>
        <v>10279327854</v>
      </c>
      <c r="H125" s="2">
        <v>0</v>
      </c>
    </row>
    <row r="126" spans="1:8" ht="12.75">
      <c r="A126" s="54"/>
      <c r="B126" s="112">
        <v>1990</v>
      </c>
      <c r="C126" s="2">
        <v>2785056749</v>
      </c>
      <c r="D126" s="2">
        <v>3399675776.16</v>
      </c>
      <c r="E126" s="2">
        <v>4910814104</v>
      </c>
      <c r="F126" s="2">
        <v>0</v>
      </c>
      <c r="G126" s="3">
        <f t="shared" si="9"/>
        <v>11095546629.16</v>
      </c>
      <c r="H126" s="2">
        <v>0</v>
      </c>
    </row>
    <row r="127" spans="1:8" ht="12.75">
      <c r="A127" s="54"/>
      <c r="B127" s="112">
        <v>1991</v>
      </c>
      <c r="C127" s="2">
        <v>3018214798</v>
      </c>
      <c r="D127" s="2">
        <v>3260602915</v>
      </c>
      <c r="E127" s="2">
        <v>4824686085</v>
      </c>
      <c r="F127" s="2">
        <v>0</v>
      </c>
      <c r="G127" s="3">
        <f t="shared" si="9"/>
        <v>11103503798</v>
      </c>
      <c r="H127" s="2">
        <v>0</v>
      </c>
    </row>
    <row r="128" spans="1:8" ht="12.75">
      <c r="A128" s="54"/>
      <c r="B128" s="112">
        <v>1992</v>
      </c>
      <c r="C128" s="2">
        <v>3162112541</v>
      </c>
      <c r="D128" s="2">
        <v>3336448588.64</v>
      </c>
      <c r="E128" s="2">
        <v>5037561670</v>
      </c>
      <c r="F128" s="2">
        <v>0</v>
      </c>
      <c r="G128" s="3">
        <f t="shared" si="9"/>
        <v>11536122799.64</v>
      </c>
      <c r="H128" s="2">
        <v>0</v>
      </c>
    </row>
    <row r="129" spans="1:8" ht="12.75">
      <c r="A129" s="54"/>
      <c r="B129" s="112">
        <v>1993</v>
      </c>
      <c r="C129" s="2">
        <v>3409968139</v>
      </c>
      <c r="D129" s="2">
        <v>2977923343</v>
      </c>
      <c r="E129" s="2">
        <v>5262005332</v>
      </c>
      <c r="F129" s="2">
        <v>0</v>
      </c>
      <c r="G129" s="3">
        <f t="shared" si="9"/>
        <v>11649896814</v>
      </c>
      <c r="H129" s="2">
        <v>0</v>
      </c>
    </row>
    <row r="130" spans="1:8" ht="12.75">
      <c r="A130" s="54"/>
      <c r="B130" s="112">
        <v>1994</v>
      </c>
      <c r="C130" s="2">
        <v>3715944861</v>
      </c>
      <c r="D130" s="2">
        <v>3650195195</v>
      </c>
      <c r="E130" s="2">
        <v>5365881056</v>
      </c>
      <c r="F130" s="2">
        <v>0</v>
      </c>
      <c r="G130" s="3">
        <f t="shared" si="9"/>
        <v>12732021112</v>
      </c>
      <c r="H130" s="2">
        <v>0</v>
      </c>
    </row>
    <row r="131" spans="1:8" ht="12.75">
      <c r="A131" s="54"/>
      <c r="B131" s="112">
        <v>1995</v>
      </c>
      <c r="C131" s="2">
        <v>4287121478</v>
      </c>
      <c r="D131" s="2">
        <v>3533068915</v>
      </c>
      <c r="E131" s="2">
        <v>5524451760</v>
      </c>
      <c r="F131" s="2">
        <v>0</v>
      </c>
      <c r="G131" s="3">
        <f t="shared" si="9"/>
        <v>13344642153</v>
      </c>
      <c r="H131" s="2">
        <v>0</v>
      </c>
    </row>
    <row r="132" spans="1:8" ht="12.75">
      <c r="A132" s="54"/>
      <c r="B132" s="112">
        <v>1996</v>
      </c>
      <c r="C132" s="2">
        <v>4054776472</v>
      </c>
      <c r="D132" s="2">
        <v>3336938386</v>
      </c>
      <c r="E132" s="2">
        <v>5511083411</v>
      </c>
      <c r="F132" s="2">
        <v>0</v>
      </c>
      <c r="G132" s="3">
        <f t="shared" si="9"/>
        <v>12902798269</v>
      </c>
      <c r="H132" s="2">
        <v>0</v>
      </c>
    </row>
    <row r="133" spans="1:8" ht="12.75">
      <c r="A133" s="54"/>
      <c r="B133" s="112">
        <v>1997</v>
      </c>
      <c r="C133" s="2">
        <v>4280528455</v>
      </c>
      <c r="D133" s="2">
        <v>3709224961</v>
      </c>
      <c r="E133" s="2">
        <v>5430501418</v>
      </c>
      <c r="F133" s="2">
        <v>0</v>
      </c>
      <c r="G133" s="3">
        <f t="shared" si="9"/>
        <v>13420254834</v>
      </c>
      <c r="H133" s="2">
        <v>0</v>
      </c>
    </row>
    <row r="134" spans="1:8" ht="12.75">
      <c r="A134" s="54"/>
      <c r="B134" s="112">
        <v>1998</v>
      </c>
      <c r="C134" s="117">
        <v>4277963293</v>
      </c>
      <c r="D134" s="117">
        <v>3707410535</v>
      </c>
      <c r="E134" s="117">
        <v>5537143929</v>
      </c>
      <c r="F134" s="2">
        <v>0</v>
      </c>
      <c r="G134" s="3">
        <f t="shared" si="9"/>
        <v>13522517757</v>
      </c>
      <c r="H134" s="2">
        <v>0</v>
      </c>
    </row>
    <row r="135" spans="1:8" ht="12.75">
      <c r="A135" s="54"/>
      <c r="B135" s="112">
        <v>1999</v>
      </c>
      <c r="C135" s="117">
        <v>4145941046</v>
      </c>
      <c r="D135" s="117">
        <v>5013620199</v>
      </c>
      <c r="E135" s="117">
        <v>5741068706</v>
      </c>
      <c r="F135" s="2">
        <v>0</v>
      </c>
      <c r="G135" s="3">
        <f t="shared" si="9"/>
        <v>14900629951</v>
      </c>
      <c r="H135" s="2">
        <v>0</v>
      </c>
    </row>
    <row r="136" ht="12.75">
      <c r="A136" s="54"/>
    </row>
    <row r="137" spans="1:8" ht="12.75">
      <c r="A137" s="54" t="s">
        <v>24</v>
      </c>
      <c r="B137" s="112">
        <v>1988</v>
      </c>
      <c r="C137" s="2">
        <v>1651853622</v>
      </c>
      <c r="D137" s="2">
        <v>637077492</v>
      </c>
      <c r="E137" s="2">
        <v>1539502266</v>
      </c>
      <c r="F137" s="2">
        <v>590976969</v>
      </c>
      <c r="G137" s="3">
        <f aca="true" t="shared" si="10" ref="G137:G148">SUM(C137:F137)</f>
        <v>4419410349</v>
      </c>
      <c r="H137" s="2">
        <v>0</v>
      </c>
    </row>
    <row r="138" spans="1:8" ht="12.75">
      <c r="A138" s="54"/>
      <c r="B138" s="112">
        <v>1989</v>
      </c>
      <c r="C138" s="2">
        <v>1746241815</v>
      </c>
      <c r="D138" s="2">
        <v>628533462</v>
      </c>
      <c r="E138" s="2">
        <v>1693237863</v>
      </c>
      <c r="F138" s="2">
        <v>596919974</v>
      </c>
      <c r="G138" s="3">
        <f t="shared" si="10"/>
        <v>4664933114</v>
      </c>
      <c r="H138" s="2">
        <v>0</v>
      </c>
    </row>
    <row r="139" spans="1:8" ht="12.75">
      <c r="A139" s="54"/>
      <c r="B139" s="112">
        <v>1990</v>
      </c>
      <c r="C139" s="2">
        <v>2309173087</v>
      </c>
      <c r="D139" s="2">
        <v>760124195.8</v>
      </c>
      <c r="E139" s="2">
        <v>1824468127</v>
      </c>
      <c r="F139" s="2">
        <v>551210647</v>
      </c>
      <c r="G139" s="3">
        <f t="shared" si="10"/>
        <v>5444976056.8</v>
      </c>
      <c r="H139" s="2">
        <v>0</v>
      </c>
    </row>
    <row r="140" spans="1:8" ht="12.75">
      <c r="A140" s="54"/>
      <c r="B140" s="112">
        <v>1991</v>
      </c>
      <c r="C140" s="2">
        <v>1841069807</v>
      </c>
      <c r="D140" s="2">
        <v>605465260</v>
      </c>
      <c r="E140" s="2">
        <v>1912591664</v>
      </c>
      <c r="F140" s="2">
        <v>689638415</v>
      </c>
      <c r="G140" s="3">
        <f t="shared" si="10"/>
        <v>5048765146</v>
      </c>
      <c r="H140" s="2">
        <v>0</v>
      </c>
    </row>
    <row r="141" spans="1:8" ht="12.75">
      <c r="A141" s="54"/>
      <c r="B141" s="112">
        <v>1992</v>
      </c>
      <c r="C141" s="2">
        <v>1970694356</v>
      </c>
      <c r="D141" s="2">
        <v>803565372.88</v>
      </c>
      <c r="E141" s="2">
        <v>2000369427</v>
      </c>
      <c r="F141" s="2">
        <v>526747407</v>
      </c>
      <c r="G141" s="3">
        <f t="shared" si="10"/>
        <v>5301376562.88</v>
      </c>
      <c r="H141" s="2">
        <v>0</v>
      </c>
    </row>
    <row r="142" spans="1:8" ht="12.75">
      <c r="A142" s="54"/>
      <c r="B142" s="112">
        <v>1993</v>
      </c>
      <c r="C142" s="2">
        <v>2098423104</v>
      </c>
      <c r="D142" s="2">
        <v>531702558</v>
      </c>
      <c r="E142" s="2">
        <v>2146166805</v>
      </c>
      <c r="F142" s="2">
        <v>522014082</v>
      </c>
      <c r="G142" s="3">
        <f t="shared" si="10"/>
        <v>5298306549</v>
      </c>
      <c r="H142" s="2">
        <v>0</v>
      </c>
    </row>
    <row r="143" spans="1:8" ht="12.75">
      <c r="A143" s="54"/>
      <c r="B143" s="112">
        <v>1994</v>
      </c>
      <c r="C143" s="2">
        <v>2282019202</v>
      </c>
      <c r="D143" s="2">
        <v>705403547</v>
      </c>
      <c r="E143" s="2">
        <v>2282243817</v>
      </c>
      <c r="F143" s="2">
        <v>487037622</v>
      </c>
      <c r="G143" s="3">
        <f t="shared" si="10"/>
        <v>5756704188</v>
      </c>
      <c r="H143" s="2">
        <v>0</v>
      </c>
    </row>
    <row r="144" spans="1:8" ht="12.75">
      <c r="A144" s="54"/>
      <c r="B144" s="112">
        <v>1995</v>
      </c>
      <c r="C144" s="2">
        <v>2567907585</v>
      </c>
      <c r="D144" s="2">
        <v>716891479</v>
      </c>
      <c r="E144" s="2">
        <v>2380262718</v>
      </c>
      <c r="F144" s="2">
        <v>531272701</v>
      </c>
      <c r="G144" s="3">
        <f t="shared" si="10"/>
        <v>6196334483</v>
      </c>
      <c r="H144" s="2">
        <v>0</v>
      </c>
    </row>
    <row r="145" spans="1:8" ht="12.75">
      <c r="A145" s="54"/>
      <c r="B145" s="112">
        <v>1996</v>
      </c>
      <c r="C145" s="2">
        <v>2369005513</v>
      </c>
      <c r="D145" s="2">
        <v>764306413</v>
      </c>
      <c r="E145" s="2">
        <v>2449589248</v>
      </c>
      <c r="F145" s="2">
        <v>441261624</v>
      </c>
      <c r="G145" s="3">
        <f t="shared" si="10"/>
        <v>6024162798</v>
      </c>
      <c r="H145" s="2">
        <v>0</v>
      </c>
    </row>
    <row r="146" spans="1:8" ht="12.75">
      <c r="A146" s="54"/>
      <c r="B146" s="112">
        <v>1997</v>
      </c>
      <c r="C146" s="2">
        <v>2428324567</v>
      </c>
      <c r="D146" s="2">
        <v>768673675</v>
      </c>
      <c r="E146" s="2">
        <v>2434033051</v>
      </c>
      <c r="F146" s="2">
        <v>447223192</v>
      </c>
      <c r="G146" s="3">
        <f t="shared" si="10"/>
        <v>6078254485</v>
      </c>
      <c r="H146" s="2">
        <v>0</v>
      </c>
    </row>
    <row r="147" spans="1:8" ht="12.75">
      <c r="A147" s="54"/>
      <c r="B147" s="112">
        <v>1998</v>
      </c>
      <c r="C147" s="117">
        <v>2622036548</v>
      </c>
      <c r="D147" s="117">
        <v>747830907</v>
      </c>
      <c r="E147" s="117">
        <v>2510294567</v>
      </c>
      <c r="F147" s="117">
        <v>420309326</v>
      </c>
      <c r="G147" s="3">
        <f t="shared" si="10"/>
        <v>6300471348</v>
      </c>
      <c r="H147" s="2">
        <v>0</v>
      </c>
    </row>
    <row r="148" spans="1:8" ht="12.75">
      <c r="A148" s="54"/>
      <c r="B148" s="112">
        <v>1999</v>
      </c>
      <c r="C148" s="117">
        <v>2768837267</v>
      </c>
      <c r="D148" s="117">
        <v>1144539525</v>
      </c>
      <c r="E148" s="117">
        <v>2687358073</v>
      </c>
      <c r="F148" s="117">
        <v>368226950</v>
      </c>
      <c r="G148" s="3">
        <f t="shared" si="10"/>
        <v>6968961815</v>
      </c>
      <c r="H148" s="2">
        <v>0</v>
      </c>
    </row>
    <row r="149" ht="12.75">
      <c r="A149" s="54"/>
    </row>
    <row r="150" spans="1:8" ht="12.75">
      <c r="A150" s="54" t="s">
        <v>25</v>
      </c>
      <c r="B150" s="112">
        <v>1988</v>
      </c>
      <c r="C150" s="2">
        <v>292686064</v>
      </c>
      <c r="D150" s="2">
        <v>222200416</v>
      </c>
      <c r="E150" s="2">
        <v>119228811</v>
      </c>
      <c r="F150" s="2">
        <v>0</v>
      </c>
      <c r="G150" s="3">
        <f aca="true" t="shared" si="11" ref="G150:G161">SUM(C150:F150)</f>
        <v>634115291</v>
      </c>
      <c r="H150" s="2">
        <v>0</v>
      </c>
    </row>
    <row r="151" spans="1:8" ht="12.75">
      <c r="A151" s="54"/>
      <c r="B151" s="112">
        <v>1989</v>
      </c>
      <c r="C151" s="2">
        <v>271467846</v>
      </c>
      <c r="D151" s="2">
        <v>293377869</v>
      </c>
      <c r="E151" s="2">
        <v>125767114</v>
      </c>
      <c r="F151" s="2">
        <v>0</v>
      </c>
      <c r="G151" s="3">
        <f t="shared" si="11"/>
        <v>690612829</v>
      </c>
      <c r="H151" s="2">
        <v>0</v>
      </c>
    </row>
    <row r="152" spans="1:8" ht="12.75">
      <c r="A152" s="54"/>
      <c r="B152" s="112">
        <v>1990</v>
      </c>
      <c r="C152" s="2">
        <v>307921019</v>
      </c>
      <c r="D152" s="2">
        <v>385024537.84</v>
      </c>
      <c r="E152" s="2">
        <v>130123595</v>
      </c>
      <c r="F152" s="2">
        <v>0</v>
      </c>
      <c r="G152" s="3">
        <f t="shared" si="11"/>
        <v>823069151.8399999</v>
      </c>
      <c r="H152" s="2">
        <v>0</v>
      </c>
    </row>
    <row r="153" spans="1:8" ht="12.75">
      <c r="A153" s="54"/>
      <c r="B153" s="112">
        <v>1991</v>
      </c>
      <c r="C153" s="2">
        <v>339685365</v>
      </c>
      <c r="D153" s="2">
        <v>291514770</v>
      </c>
      <c r="E153" s="2">
        <v>138284159</v>
      </c>
      <c r="F153" s="2">
        <v>0</v>
      </c>
      <c r="G153" s="3">
        <f t="shared" si="11"/>
        <v>769484294</v>
      </c>
      <c r="H153" s="2">
        <v>0</v>
      </c>
    </row>
    <row r="154" spans="1:8" ht="12.75">
      <c r="A154" s="54"/>
      <c r="B154" s="112">
        <v>1992</v>
      </c>
      <c r="C154" s="2">
        <v>350257420</v>
      </c>
      <c r="D154" s="2">
        <v>308282151.6</v>
      </c>
      <c r="E154" s="2">
        <v>148633372</v>
      </c>
      <c r="F154" s="2">
        <v>0</v>
      </c>
      <c r="G154" s="3">
        <f t="shared" si="11"/>
        <v>807172943.6</v>
      </c>
      <c r="H154" s="2">
        <v>0</v>
      </c>
    </row>
    <row r="155" spans="1:8" ht="12.75">
      <c r="A155" s="54"/>
      <c r="B155" s="112">
        <v>1993</v>
      </c>
      <c r="C155" s="2">
        <v>352932662</v>
      </c>
      <c r="D155" s="2">
        <v>256075180</v>
      </c>
      <c r="E155" s="2">
        <v>153389324</v>
      </c>
      <c r="F155" s="2">
        <v>0</v>
      </c>
      <c r="G155" s="3">
        <f t="shared" si="11"/>
        <v>762397166</v>
      </c>
      <c r="H155" s="2">
        <v>0</v>
      </c>
    </row>
    <row r="156" spans="1:8" ht="12.75">
      <c r="A156" s="54"/>
      <c r="B156" s="112">
        <v>1994</v>
      </c>
      <c r="C156" s="2">
        <v>376354138</v>
      </c>
      <c r="D156" s="2">
        <v>387647554</v>
      </c>
      <c r="E156" s="2">
        <v>157065300</v>
      </c>
      <c r="F156" s="2">
        <v>0</v>
      </c>
      <c r="G156" s="3">
        <f t="shared" si="11"/>
        <v>921066992</v>
      </c>
      <c r="H156" s="2">
        <v>0</v>
      </c>
    </row>
    <row r="157" spans="1:8" ht="12.75">
      <c r="A157" s="54"/>
      <c r="B157" s="112">
        <v>1995</v>
      </c>
      <c r="C157" s="2">
        <v>459545008</v>
      </c>
      <c r="D157" s="2">
        <v>384824639</v>
      </c>
      <c r="E157" s="2">
        <v>158199562</v>
      </c>
      <c r="F157" s="2">
        <v>0</v>
      </c>
      <c r="G157" s="3">
        <f t="shared" si="11"/>
        <v>1002569209</v>
      </c>
      <c r="H157" s="2">
        <v>0</v>
      </c>
    </row>
    <row r="158" spans="1:8" ht="12.75">
      <c r="A158" s="54"/>
      <c r="B158" s="112">
        <v>1996</v>
      </c>
      <c r="C158" s="2">
        <v>413233413</v>
      </c>
      <c r="D158" s="2">
        <v>489260313</v>
      </c>
      <c r="E158" s="2">
        <v>175717710</v>
      </c>
      <c r="F158" s="2">
        <v>0</v>
      </c>
      <c r="G158" s="3">
        <f t="shared" si="11"/>
        <v>1078211436</v>
      </c>
      <c r="H158" s="2">
        <v>0</v>
      </c>
    </row>
    <row r="159" spans="1:8" ht="12.75">
      <c r="A159" s="54"/>
      <c r="B159" s="112">
        <v>1997</v>
      </c>
      <c r="C159" s="2">
        <v>446611937</v>
      </c>
      <c r="D159" s="2">
        <v>357280503</v>
      </c>
      <c r="E159" s="2">
        <v>175447406</v>
      </c>
      <c r="F159" s="2">
        <v>0</v>
      </c>
      <c r="G159" s="3">
        <f t="shared" si="11"/>
        <v>979339846</v>
      </c>
      <c r="H159" s="2">
        <v>0</v>
      </c>
    </row>
    <row r="160" spans="1:8" ht="12.75">
      <c r="A160" s="54"/>
      <c r="B160" s="112">
        <v>1998</v>
      </c>
      <c r="C160" s="117">
        <v>413901881</v>
      </c>
      <c r="D160" s="117">
        <v>413338303</v>
      </c>
      <c r="E160" s="117">
        <v>170690538</v>
      </c>
      <c r="F160" s="2">
        <v>0</v>
      </c>
      <c r="G160" s="3">
        <f t="shared" si="11"/>
        <v>997930722</v>
      </c>
      <c r="H160" s="2">
        <v>0</v>
      </c>
    </row>
    <row r="161" spans="1:8" ht="12.75">
      <c r="A161" s="54"/>
      <c r="B161" s="112">
        <v>1999</v>
      </c>
      <c r="C161" s="117">
        <v>437280519</v>
      </c>
      <c r="D161" s="117">
        <v>438396889</v>
      </c>
      <c r="E161" s="117">
        <v>182601407</v>
      </c>
      <c r="F161" s="2">
        <v>0</v>
      </c>
      <c r="G161" s="3">
        <f t="shared" si="11"/>
        <v>1058278815</v>
      </c>
      <c r="H161" s="2">
        <v>0</v>
      </c>
    </row>
    <row r="162" ht="12.75">
      <c r="A162" s="54"/>
    </row>
    <row r="163" spans="1:8" ht="12.75">
      <c r="A163" s="54" t="s">
        <v>27</v>
      </c>
      <c r="B163" s="112">
        <v>1988</v>
      </c>
      <c r="C163" s="2">
        <v>209218365</v>
      </c>
      <c r="D163" s="2">
        <v>202403417</v>
      </c>
      <c r="E163" s="2">
        <v>127835580</v>
      </c>
      <c r="F163" s="2">
        <v>0</v>
      </c>
      <c r="G163" s="3">
        <f aca="true" t="shared" si="12" ref="G163:G174">SUM(C163:F163)</f>
        <v>539457362</v>
      </c>
      <c r="H163" s="2">
        <v>0</v>
      </c>
    </row>
    <row r="164" spans="1:8" ht="12.75">
      <c r="A164" s="54"/>
      <c r="B164" s="112">
        <v>1989</v>
      </c>
      <c r="C164" s="2">
        <v>188151307</v>
      </c>
      <c r="D164" s="2">
        <v>202928400</v>
      </c>
      <c r="E164" s="2">
        <v>131191153</v>
      </c>
      <c r="F164" s="2">
        <v>0</v>
      </c>
      <c r="G164" s="3">
        <f t="shared" si="12"/>
        <v>522270860</v>
      </c>
      <c r="H164" s="2">
        <v>0</v>
      </c>
    </row>
    <row r="165" spans="1:8" ht="12.75">
      <c r="A165" s="54"/>
      <c r="B165" s="112">
        <v>1990</v>
      </c>
      <c r="C165" s="2">
        <v>231237401</v>
      </c>
      <c r="D165" s="2">
        <v>209817898.6</v>
      </c>
      <c r="E165" s="2">
        <v>132075566</v>
      </c>
      <c r="F165" s="2">
        <v>0</v>
      </c>
      <c r="G165" s="3">
        <f t="shared" si="12"/>
        <v>573130865.6</v>
      </c>
      <c r="H165" s="2">
        <v>0</v>
      </c>
    </row>
    <row r="166" spans="1:8" ht="12.75">
      <c r="A166" s="54"/>
      <c r="B166" s="112">
        <v>1991</v>
      </c>
      <c r="C166" s="2">
        <v>227915285</v>
      </c>
      <c r="D166" s="2">
        <v>215609153</v>
      </c>
      <c r="E166" s="2">
        <v>134230766</v>
      </c>
      <c r="F166" s="2">
        <v>0</v>
      </c>
      <c r="G166" s="3">
        <f t="shared" si="12"/>
        <v>577755204</v>
      </c>
      <c r="H166" s="2">
        <v>0</v>
      </c>
    </row>
    <row r="167" spans="1:8" ht="12.75">
      <c r="A167" s="54"/>
      <c r="B167" s="112">
        <v>1992</v>
      </c>
      <c r="C167" s="2">
        <v>233551360</v>
      </c>
      <c r="D167" s="2">
        <v>221813746.92</v>
      </c>
      <c r="E167" s="2">
        <v>140162314</v>
      </c>
      <c r="F167" s="2">
        <v>0</v>
      </c>
      <c r="G167" s="3">
        <f t="shared" si="12"/>
        <v>595527420.92</v>
      </c>
      <c r="H167" s="2">
        <v>0</v>
      </c>
    </row>
    <row r="168" spans="1:8" ht="12.75">
      <c r="A168" s="54"/>
      <c r="B168" s="112">
        <v>1993</v>
      </c>
      <c r="C168" s="2">
        <v>249047127</v>
      </c>
      <c r="D168" s="2">
        <v>185562498</v>
      </c>
      <c r="E168" s="2">
        <v>161754102</v>
      </c>
      <c r="F168" s="2">
        <v>0</v>
      </c>
      <c r="G168" s="3">
        <f t="shared" si="12"/>
        <v>596363727</v>
      </c>
      <c r="H168" s="2">
        <v>0</v>
      </c>
    </row>
    <row r="169" spans="1:8" ht="12.75">
      <c r="A169" s="54"/>
      <c r="B169" s="112">
        <v>1994</v>
      </c>
      <c r="C169" s="2">
        <v>264160806</v>
      </c>
      <c r="D169" s="2">
        <v>217683968</v>
      </c>
      <c r="E169" s="2">
        <v>176895710</v>
      </c>
      <c r="F169" s="2">
        <v>0</v>
      </c>
      <c r="G169" s="3">
        <f t="shared" si="12"/>
        <v>658740484</v>
      </c>
      <c r="H169" s="2">
        <v>0</v>
      </c>
    </row>
    <row r="170" spans="1:8" ht="12.75">
      <c r="A170" s="54"/>
      <c r="B170" s="112">
        <v>1995</v>
      </c>
      <c r="C170" s="2">
        <v>280977226</v>
      </c>
      <c r="D170" s="2">
        <v>218531343</v>
      </c>
      <c r="E170" s="2">
        <v>413583394</v>
      </c>
      <c r="F170" s="2">
        <v>0</v>
      </c>
      <c r="G170" s="3">
        <f t="shared" si="12"/>
        <v>913091963</v>
      </c>
      <c r="H170" s="2">
        <v>0</v>
      </c>
    </row>
    <row r="171" spans="1:8" ht="12.75">
      <c r="A171" s="54"/>
      <c r="B171" s="112">
        <v>1996</v>
      </c>
      <c r="C171" s="2">
        <v>285850570</v>
      </c>
      <c r="D171" s="2">
        <v>209367847</v>
      </c>
      <c r="E171" s="2">
        <v>701148543</v>
      </c>
      <c r="F171" s="2">
        <v>0</v>
      </c>
      <c r="G171" s="3">
        <f t="shared" si="12"/>
        <v>1196366960</v>
      </c>
      <c r="H171" s="2">
        <v>0</v>
      </c>
    </row>
    <row r="172" spans="1:8" ht="12.75">
      <c r="A172" s="54"/>
      <c r="B172" s="112">
        <v>1997</v>
      </c>
      <c r="C172" s="2">
        <v>288442487</v>
      </c>
      <c r="D172" s="2">
        <v>214100988</v>
      </c>
      <c r="E172" s="2">
        <v>692479444</v>
      </c>
      <c r="F172" s="2">
        <v>0</v>
      </c>
      <c r="G172" s="3">
        <f t="shared" si="12"/>
        <v>1195022919</v>
      </c>
      <c r="H172" s="2">
        <v>0</v>
      </c>
    </row>
    <row r="173" spans="1:8" ht="12.75">
      <c r="A173" s="54"/>
      <c r="B173" s="112">
        <v>1998</v>
      </c>
      <c r="C173" s="117">
        <v>292525566</v>
      </c>
      <c r="D173" s="117">
        <v>234439692</v>
      </c>
      <c r="E173" s="117">
        <v>723378162</v>
      </c>
      <c r="F173" s="2">
        <v>0</v>
      </c>
      <c r="G173" s="3">
        <f t="shared" si="12"/>
        <v>1250343420</v>
      </c>
      <c r="H173" s="2">
        <v>0</v>
      </c>
    </row>
    <row r="174" spans="1:8" ht="12.75">
      <c r="A174" s="54"/>
      <c r="B174" s="112">
        <v>1999</v>
      </c>
      <c r="C174" s="117">
        <v>286845096</v>
      </c>
      <c r="D174" s="117">
        <v>278075266</v>
      </c>
      <c r="E174" s="117">
        <v>808352623</v>
      </c>
      <c r="F174" s="2">
        <v>0</v>
      </c>
      <c r="G174" s="3">
        <f t="shared" si="12"/>
        <v>1373272985</v>
      </c>
      <c r="H174" s="2">
        <v>0</v>
      </c>
    </row>
    <row r="175" ht="12.75">
      <c r="A175" s="54"/>
    </row>
    <row r="176" spans="1:8" ht="12.75">
      <c r="A176" s="54" t="s">
        <v>29</v>
      </c>
      <c r="B176" s="112">
        <v>1988</v>
      </c>
      <c r="C176" s="2">
        <v>2916560905</v>
      </c>
      <c r="D176" s="2">
        <v>2858069425</v>
      </c>
      <c r="E176" s="2">
        <v>4014954929</v>
      </c>
      <c r="F176" s="2">
        <v>2266160590</v>
      </c>
      <c r="G176" s="3">
        <f aca="true" t="shared" si="13" ref="G176:G187">SUM(C176:F176)</f>
        <v>12055745849</v>
      </c>
      <c r="H176" s="2">
        <v>0</v>
      </c>
    </row>
    <row r="177" spans="1:8" ht="12.75">
      <c r="A177" s="54"/>
      <c r="B177" s="112">
        <v>1989</v>
      </c>
      <c r="C177" s="2">
        <v>2700553206</v>
      </c>
      <c r="D177" s="2">
        <v>2674346269</v>
      </c>
      <c r="E177" s="2">
        <v>4301382157</v>
      </c>
      <c r="F177" s="2">
        <v>2493039004</v>
      </c>
      <c r="G177" s="3">
        <f t="shared" si="13"/>
        <v>12169320636</v>
      </c>
      <c r="H177" s="2">
        <v>0</v>
      </c>
    </row>
    <row r="178" spans="1:8" ht="12.75">
      <c r="A178" s="54"/>
      <c r="B178" s="112">
        <v>1990</v>
      </c>
      <c r="C178" s="2">
        <v>3209665412</v>
      </c>
      <c r="D178" s="2">
        <v>3309153971.76</v>
      </c>
      <c r="E178" s="2">
        <v>4650013014</v>
      </c>
      <c r="F178" s="2">
        <v>2299751811</v>
      </c>
      <c r="G178" s="3">
        <f t="shared" si="13"/>
        <v>13468584208.76</v>
      </c>
      <c r="H178" s="2">
        <v>0</v>
      </c>
    </row>
    <row r="179" spans="1:8" ht="12.75">
      <c r="A179" s="54"/>
      <c r="B179" s="112">
        <v>1991</v>
      </c>
      <c r="C179" s="2">
        <v>3240873981</v>
      </c>
      <c r="D179" s="2">
        <v>2568263110</v>
      </c>
      <c r="E179" s="2">
        <v>4989068321</v>
      </c>
      <c r="F179" s="2">
        <v>2543478586</v>
      </c>
      <c r="G179" s="3">
        <f t="shared" si="13"/>
        <v>13341683998</v>
      </c>
      <c r="H179" s="2">
        <v>0</v>
      </c>
    </row>
    <row r="180" spans="1:8" ht="12.75">
      <c r="A180" s="54"/>
      <c r="B180" s="112">
        <v>1992</v>
      </c>
      <c r="C180" s="2">
        <v>3525611739</v>
      </c>
      <c r="D180" s="2">
        <v>3080341168.08</v>
      </c>
      <c r="E180" s="2">
        <v>5267388215</v>
      </c>
      <c r="F180" s="2">
        <v>1796618481</v>
      </c>
      <c r="G180" s="3">
        <f t="shared" si="13"/>
        <v>13669959603.08</v>
      </c>
      <c r="H180" s="2">
        <v>0</v>
      </c>
    </row>
    <row r="181" spans="1:8" ht="12.75">
      <c r="A181" s="54"/>
      <c r="B181" s="112">
        <v>1993</v>
      </c>
      <c r="C181" s="2">
        <v>3755748488</v>
      </c>
      <c r="D181" s="2">
        <v>2536677405</v>
      </c>
      <c r="E181" s="2">
        <v>5499260017</v>
      </c>
      <c r="F181" s="2">
        <v>1717591047</v>
      </c>
      <c r="G181" s="3">
        <f t="shared" si="13"/>
        <v>13509276957</v>
      </c>
      <c r="H181" s="2">
        <v>0</v>
      </c>
    </row>
    <row r="182" spans="1:8" ht="12.75">
      <c r="A182" s="54"/>
      <c r="B182" s="112">
        <v>1994</v>
      </c>
      <c r="C182" s="2">
        <v>3916038976</v>
      </c>
      <c r="D182" s="2">
        <v>3318561672</v>
      </c>
      <c r="E182" s="2">
        <v>5453615449</v>
      </c>
      <c r="F182" s="2">
        <v>1316602994</v>
      </c>
      <c r="G182" s="3">
        <f t="shared" si="13"/>
        <v>14004819091</v>
      </c>
      <c r="H182" s="2">
        <v>0</v>
      </c>
    </row>
    <row r="183" spans="1:8" ht="12.75">
      <c r="A183" s="54"/>
      <c r="B183" s="112">
        <v>1995</v>
      </c>
      <c r="C183" s="2">
        <v>4365262226</v>
      </c>
      <c r="D183" s="2">
        <v>3452409881</v>
      </c>
      <c r="E183" s="2">
        <v>5615584047</v>
      </c>
      <c r="F183" s="2">
        <v>1539192171</v>
      </c>
      <c r="G183" s="3">
        <f t="shared" si="13"/>
        <v>14972448325</v>
      </c>
      <c r="H183" s="2">
        <v>0</v>
      </c>
    </row>
    <row r="184" spans="1:8" ht="12.75">
      <c r="A184" s="54"/>
      <c r="B184" s="112">
        <v>1996</v>
      </c>
      <c r="C184" s="2">
        <v>4193919982</v>
      </c>
      <c r="D184" s="2">
        <v>3047390248</v>
      </c>
      <c r="E184" s="2">
        <v>8035409502</v>
      </c>
      <c r="F184" s="2">
        <v>1253094239</v>
      </c>
      <c r="G184" s="3">
        <f t="shared" si="13"/>
        <v>16529813971</v>
      </c>
      <c r="H184" s="2">
        <v>0</v>
      </c>
    </row>
    <row r="185" spans="1:8" ht="12.75">
      <c r="A185" s="54"/>
      <c r="B185" s="112">
        <v>1997</v>
      </c>
      <c r="C185" s="2">
        <v>4031393590</v>
      </c>
      <c r="D185" s="2">
        <v>3440298209</v>
      </c>
      <c r="E185" s="2">
        <v>8576360365</v>
      </c>
      <c r="F185" s="2">
        <v>1495483035</v>
      </c>
      <c r="G185" s="3">
        <f t="shared" si="13"/>
        <v>17543535199</v>
      </c>
      <c r="H185" s="2">
        <v>0</v>
      </c>
    </row>
    <row r="186" spans="1:8" ht="12.75">
      <c r="A186" s="54"/>
      <c r="B186" s="112">
        <v>1998</v>
      </c>
      <c r="C186" s="117">
        <v>4228395655</v>
      </c>
      <c r="D186" s="117">
        <v>2962927663</v>
      </c>
      <c r="E186" s="117">
        <v>9508753259</v>
      </c>
      <c r="F186" s="117">
        <v>1044210217</v>
      </c>
      <c r="G186" s="3">
        <f t="shared" si="13"/>
        <v>17744286794</v>
      </c>
      <c r="H186" s="2">
        <v>0</v>
      </c>
    </row>
    <row r="187" spans="1:8" ht="12.75">
      <c r="A187" s="54"/>
      <c r="B187" s="112">
        <v>1999</v>
      </c>
      <c r="C187" s="117">
        <v>4023964010</v>
      </c>
      <c r="D187" s="117">
        <v>4996875602</v>
      </c>
      <c r="E187" s="126">
        <v>10594243637</v>
      </c>
      <c r="F187" s="117">
        <v>1238480879</v>
      </c>
      <c r="G187" s="3">
        <f t="shared" si="13"/>
        <v>20853564128</v>
      </c>
      <c r="H187" s="2">
        <v>0</v>
      </c>
    </row>
    <row r="188" ht="12.75">
      <c r="A188" s="54"/>
    </row>
    <row r="189" spans="1:8" ht="12.75">
      <c r="A189" s="54" t="s">
        <v>31</v>
      </c>
      <c r="B189" s="112">
        <v>1988</v>
      </c>
      <c r="C189" s="2">
        <v>1231294327</v>
      </c>
      <c r="D189" s="2">
        <v>999914339</v>
      </c>
      <c r="E189" s="2">
        <v>2348784694</v>
      </c>
      <c r="F189" s="2">
        <v>447992113</v>
      </c>
      <c r="G189" s="3">
        <f aca="true" t="shared" si="14" ref="G189:G200">SUM(C189:F189)</f>
        <v>5027985473</v>
      </c>
      <c r="H189" s="2">
        <v>0</v>
      </c>
    </row>
    <row r="190" spans="1:8" ht="12.75">
      <c r="A190" s="54"/>
      <c r="B190" s="112">
        <v>1989</v>
      </c>
      <c r="C190" s="2">
        <v>1181374662</v>
      </c>
      <c r="D190" s="2">
        <v>1111333190</v>
      </c>
      <c r="E190" s="2">
        <v>2168983793</v>
      </c>
      <c r="F190" s="2">
        <v>497481224</v>
      </c>
      <c r="G190" s="3">
        <f t="shared" si="14"/>
        <v>4959172869</v>
      </c>
      <c r="H190" s="2">
        <v>0</v>
      </c>
    </row>
    <row r="191" spans="1:8" ht="12.75">
      <c r="A191" s="54"/>
      <c r="B191" s="112">
        <v>1990</v>
      </c>
      <c r="C191" s="2">
        <v>1396295793</v>
      </c>
      <c r="D191" s="2">
        <v>1042759123.04</v>
      </c>
      <c r="E191" s="2">
        <v>2311773993</v>
      </c>
      <c r="F191" s="2">
        <v>428237312</v>
      </c>
      <c r="G191" s="3">
        <f t="shared" si="14"/>
        <v>5179066221.04</v>
      </c>
      <c r="H191" s="2">
        <v>0</v>
      </c>
    </row>
    <row r="192" spans="1:8" ht="12.75">
      <c r="A192" s="54"/>
      <c r="B192" s="112">
        <v>1991</v>
      </c>
      <c r="C192" s="2">
        <v>1388097147</v>
      </c>
      <c r="D192" s="2">
        <v>986945655</v>
      </c>
      <c r="E192" s="2">
        <v>2331465830</v>
      </c>
      <c r="F192" s="2">
        <v>585284957</v>
      </c>
      <c r="G192" s="3">
        <f t="shared" si="14"/>
        <v>5291793589</v>
      </c>
      <c r="H192" s="2">
        <v>0</v>
      </c>
    </row>
    <row r="193" spans="1:8" ht="12.75">
      <c r="A193" s="54"/>
      <c r="B193" s="112">
        <v>1992</v>
      </c>
      <c r="C193" s="2">
        <v>1433697023</v>
      </c>
      <c r="D193" s="2">
        <v>1198789437.2</v>
      </c>
      <c r="E193" s="2">
        <v>2468301295</v>
      </c>
      <c r="F193" s="2">
        <v>612775366</v>
      </c>
      <c r="G193" s="3">
        <f t="shared" si="14"/>
        <v>5713563121.2</v>
      </c>
      <c r="H193" s="2">
        <v>0</v>
      </c>
    </row>
    <row r="194" spans="1:8" ht="12.75">
      <c r="A194" s="54"/>
      <c r="B194" s="112">
        <v>1993</v>
      </c>
      <c r="C194" s="2">
        <v>1715050080</v>
      </c>
      <c r="D194" s="2">
        <v>1116563807</v>
      </c>
      <c r="E194" s="2">
        <v>2510014270</v>
      </c>
      <c r="F194" s="2">
        <v>461657848</v>
      </c>
      <c r="G194" s="3">
        <f t="shared" si="14"/>
        <v>5803286005</v>
      </c>
      <c r="H194" s="2">
        <v>0</v>
      </c>
    </row>
    <row r="195" spans="1:8" ht="12.75">
      <c r="A195" s="54"/>
      <c r="B195" s="112">
        <v>1994</v>
      </c>
      <c r="C195" s="2">
        <v>1715383678</v>
      </c>
      <c r="D195" s="2">
        <v>1311306571</v>
      </c>
      <c r="E195" s="2">
        <v>2495742336</v>
      </c>
      <c r="F195" s="2">
        <v>389491884</v>
      </c>
      <c r="G195" s="3">
        <f t="shared" si="14"/>
        <v>5911924469</v>
      </c>
      <c r="H195" s="2">
        <v>0</v>
      </c>
    </row>
    <row r="196" spans="1:8" ht="12.75">
      <c r="A196" s="54"/>
      <c r="B196" s="112">
        <v>1995</v>
      </c>
      <c r="C196" s="2">
        <v>1813993181</v>
      </c>
      <c r="D196" s="2">
        <v>1512798957</v>
      </c>
      <c r="E196" s="2">
        <v>2542117119</v>
      </c>
      <c r="F196" s="2">
        <v>193611050</v>
      </c>
      <c r="G196" s="3">
        <f t="shared" si="14"/>
        <v>6062520307</v>
      </c>
      <c r="H196" s="2">
        <v>0</v>
      </c>
    </row>
    <row r="197" spans="1:8" ht="12.75">
      <c r="A197" s="54"/>
      <c r="B197" s="112">
        <v>1996</v>
      </c>
      <c r="C197" s="2">
        <v>1773426561</v>
      </c>
      <c r="D197" s="2">
        <v>1251211124</v>
      </c>
      <c r="E197" s="2">
        <v>2635099953</v>
      </c>
      <c r="F197" s="2">
        <v>123421523</v>
      </c>
      <c r="G197" s="3">
        <f t="shared" si="14"/>
        <v>5783159161</v>
      </c>
      <c r="H197" s="2">
        <v>0</v>
      </c>
    </row>
    <row r="198" spans="1:8" ht="12.75">
      <c r="A198" s="54"/>
      <c r="B198" s="112">
        <v>1997</v>
      </c>
      <c r="C198" s="2">
        <v>1830350893</v>
      </c>
      <c r="D198" s="2">
        <v>1317469268</v>
      </c>
      <c r="E198" s="2">
        <v>2832331407</v>
      </c>
      <c r="F198" s="2">
        <v>131511457</v>
      </c>
      <c r="G198" s="3">
        <f t="shared" si="14"/>
        <v>6111663025</v>
      </c>
      <c r="H198" s="2">
        <v>0</v>
      </c>
    </row>
    <row r="199" spans="1:8" ht="12.75">
      <c r="A199" s="54"/>
      <c r="B199" s="112">
        <v>1998</v>
      </c>
      <c r="C199" s="117">
        <v>1757241340</v>
      </c>
      <c r="D199" s="117">
        <v>1220705894</v>
      </c>
      <c r="E199" s="117">
        <v>2935832776</v>
      </c>
      <c r="F199" s="117">
        <v>120043488</v>
      </c>
      <c r="G199" s="3">
        <f t="shared" si="14"/>
        <v>6033823498</v>
      </c>
      <c r="H199" s="2">
        <v>0</v>
      </c>
    </row>
    <row r="200" spans="1:8" ht="12.75">
      <c r="A200" s="54"/>
      <c r="B200" s="112">
        <v>1999</v>
      </c>
      <c r="C200" s="117">
        <v>1778572036</v>
      </c>
      <c r="D200" s="117">
        <v>1590465827</v>
      </c>
      <c r="E200" s="117">
        <v>3126225781</v>
      </c>
      <c r="F200" s="117">
        <v>215832984</v>
      </c>
      <c r="G200" s="3">
        <f t="shared" si="14"/>
        <v>6711096628</v>
      </c>
      <c r="H200" s="2">
        <v>0</v>
      </c>
    </row>
    <row r="201" ht="12.75">
      <c r="A201" s="54"/>
    </row>
    <row r="202" spans="1:8" ht="12.75">
      <c r="A202" s="54" t="s">
        <v>33</v>
      </c>
      <c r="B202" s="112">
        <v>1988</v>
      </c>
      <c r="C202" s="2">
        <v>785518841</v>
      </c>
      <c r="D202" s="2">
        <v>666373201</v>
      </c>
      <c r="E202" s="2">
        <v>1257600157</v>
      </c>
      <c r="F202" s="2">
        <v>251661721</v>
      </c>
      <c r="G202" s="3">
        <f aca="true" t="shared" si="15" ref="G202:G213">SUM(C202:F202)</f>
        <v>2961153920</v>
      </c>
      <c r="H202" s="2">
        <v>0</v>
      </c>
    </row>
    <row r="203" spans="1:8" ht="12.75">
      <c r="A203" s="54"/>
      <c r="B203" s="112">
        <v>1989</v>
      </c>
      <c r="C203" s="2">
        <v>737400938</v>
      </c>
      <c r="D203" s="2">
        <v>713162245</v>
      </c>
      <c r="E203" s="2">
        <v>1385739261</v>
      </c>
      <c r="F203" s="2">
        <v>224539753</v>
      </c>
      <c r="G203" s="3">
        <f t="shared" si="15"/>
        <v>3060842197</v>
      </c>
      <c r="H203" s="2">
        <v>0</v>
      </c>
    </row>
    <row r="204" spans="1:8" ht="12.75">
      <c r="A204" s="54"/>
      <c r="B204" s="112">
        <v>1990</v>
      </c>
      <c r="C204" s="2">
        <v>756412872</v>
      </c>
      <c r="D204" s="2">
        <v>883066273.08</v>
      </c>
      <c r="E204" s="2">
        <v>1437593560</v>
      </c>
      <c r="F204" s="2">
        <v>174140010</v>
      </c>
      <c r="G204" s="3">
        <f t="shared" si="15"/>
        <v>3251212715.08</v>
      </c>
      <c r="H204" s="2">
        <v>0</v>
      </c>
    </row>
    <row r="205" spans="1:8" ht="12.75">
      <c r="A205" s="54"/>
      <c r="B205" s="112">
        <v>1991</v>
      </c>
      <c r="C205" s="2">
        <v>842900036</v>
      </c>
      <c r="D205" s="2">
        <v>886725305</v>
      </c>
      <c r="E205" s="2">
        <v>1391111493</v>
      </c>
      <c r="F205" s="2">
        <v>227822108</v>
      </c>
      <c r="G205" s="3">
        <f t="shared" si="15"/>
        <v>3348558942</v>
      </c>
      <c r="H205" s="2">
        <v>0</v>
      </c>
    </row>
    <row r="206" spans="1:8" ht="12.75">
      <c r="A206" s="54"/>
      <c r="B206" s="112">
        <v>1992</v>
      </c>
      <c r="C206" s="2">
        <v>842908152</v>
      </c>
      <c r="D206" s="2">
        <v>925692132.84</v>
      </c>
      <c r="E206" s="2">
        <v>1409401079</v>
      </c>
      <c r="F206" s="2">
        <v>128788808</v>
      </c>
      <c r="G206" s="3">
        <f t="shared" si="15"/>
        <v>3306790171.84</v>
      </c>
      <c r="H206" s="2">
        <v>0</v>
      </c>
    </row>
    <row r="207" spans="1:8" ht="12.75">
      <c r="A207" s="54"/>
      <c r="B207" s="112">
        <v>1993</v>
      </c>
      <c r="C207" s="2">
        <v>882251556</v>
      </c>
      <c r="D207" s="2">
        <v>904997269</v>
      </c>
      <c r="E207" s="2">
        <v>1626509806</v>
      </c>
      <c r="F207" s="2">
        <v>182073258</v>
      </c>
      <c r="G207" s="3">
        <f t="shared" si="15"/>
        <v>3595831889</v>
      </c>
      <c r="H207" s="2">
        <v>0</v>
      </c>
    </row>
    <row r="208" spans="1:8" ht="12.75">
      <c r="A208" s="54"/>
      <c r="B208" s="112">
        <v>1994</v>
      </c>
      <c r="C208" s="2">
        <v>942321717</v>
      </c>
      <c r="D208" s="2">
        <v>1008736756</v>
      </c>
      <c r="E208" s="2">
        <v>1637708558</v>
      </c>
      <c r="F208" s="2">
        <v>113476398</v>
      </c>
      <c r="G208" s="3">
        <f t="shared" si="15"/>
        <v>3702243429</v>
      </c>
      <c r="H208" s="2">
        <v>0</v>
      </c>
    </row>
    <row r="209" spans="1:8" ht="12.75">
      <c r="A209" s="54"/>
      <c r="B209" s="112">
        <v>1995</v>
      </c>
      <c r="C209" s="2">
        <v>997746336</v>
      </c>
      <c r="D209" s="2">
        <v>1016521518</v>
      </c>
      <c r="E209" s="2">
        <v>1737573975</v>
      </c>
      <c r="F209" s="2">
        <v>134059041</v>
      </c>
      <c r="G209" s="3">
        <f t="shared" si="15"/>
        <v>3885900870</v>
      </c>
      <c r="H209" s="2">
        <v>0</v>
      </c>
    </row>
    <row r="210" spans="1:8" ht="12.75">
      <c r="A210" s="54"/>
      <c r="B210" s="112">
        <v>1996</v>
      </c>
      <c r="C210" s="2">
        <v>955936583</v>
      </c>
      <c r="D210" s="2">
        <v>784021094</v>
      </c>
      <c r="E210" s="2">
        <v>1838043543</v>
      </c>
      <c r="F210" s="2">
        <v>109511547</v>
      </c>
      <c r="G210" s="3">
        <f t="shared" si="15"/>
        <v>3687512767</v>
      </c>
      <c r="H210" s="2">
        <v>0</v>
      </c>
    </row>
    <row r="211" spans="1:8" ht="12.75">
      <c r="A211" s="54"/>
      <c r="B211" s="112">
        <v>1997</v>
      </c>
      <c r="C211" s="2">
        <v>985559407</v>
      </c>
      <c r="D211" s="2">
        <v>894117143</v>
      </c>
      <c r="E211" s="2">
        <v>1849655839</v>
      </c>
      <c r="F211" s="2">
        <v>169015453</v>
      </c>
      <c r="G211" s="3">
        <f t="shared" si="15"/>
        <v>3898347842</v>
      </c>
      <c r="H211" s="2">
        <v>0</v>
      </c>
    </row>
    <row r="212" spans="1:8" ht="12.75">
      <c r="A212" s="54"/>
      <c r="B212" s="112">
        <v>1998</v>
      </c>
      <c r="C212" s="117">
        <v>1065757864</v>
      </c>
      <c r="D212" s="117">
        <v>849594940</v>
      </c>
      <c r="E212" s="117">
        <v>1952738002</v>
      </c>
      <c r="F212" s="117">
        <v>135269047</v>
      </c>
      <c r="G212" s="3">
        <f t="shared" si="15"/>
        <v>4003359853</v>
      </c>
      <c r="H212" s="2">
        <v>0</v>
      </c>
    </row>
    <row r="213" spans="1:8" ht="12.75">
      <c r="A213" s="54"/>
      <c r="B213" s="112">
        <v>1999</v>
      </c>
      <c r="C213" s="117">
        <v>953323879</v>
      </c>
      <c r="D213" s="117">
        <v>1171798999</v>
      </c>
      <c r="E213" s="117">
        <v>2082100004</v>
      </c>
      <c r="F213" s="117">
        <v>447435166</v>
      </c>
      <c r="G213" s="3">
        <f t="shared" si="15"/>
        <v>4654658048</v>
      </c>
      <c r="H213" s="2">
        <v>0</v>
      </c>
    </row>
    <row r="214" ht="12.75">
      <c r="A214" s="54"/>
    </row>
    <row r="215" spans="1:8" ht="12.75">
      <c r="A215" s="54" t="s">
        <v>35</v>
      </c>
      <c r="B215" s="112">
        <v>1988</v>
      </c>
      <c r="C215" s="2">
        <v>639565767</v>
      </c>
      <c r="D215" s="2">
        <v>401514879</v>
      </c>
      <c r="E215" s="2">
        <v>974720100</v>
      </c>
      <c r="F215" s="2">
        <v>0</v>
      </c>
      <c r="G215" s="3">
        <f aca="true" t="shared" si="16" ref="G215:G226">SUM(C215:F215)</f>
        <v>2015800746</v>
      </c>
      <c r="H215" s="2">
        <v>0</v>
      </c>
    </row>
    <row r="216" spans="1:8" ht="12.75">
      <c r="A216" s="54"/>
      <c r="B216" s="112">
        <v>1989</v>
      </c>
      <c r="C216" s="2">
        <v>608814887</v>
      </c>
      <c r="D216" s="2">
        <v>430035831</v>
      </c>
      <c r="E216" s="2">
        <v>1076232589</v>
      </c>
      <c r="F216" s="2">
        <v>0</v>
      </c>
      <c r="G216" s="3">
        <f t="shared" si="16"/>
        <v>2115083307</v>
      </c>
      <c r="H216" s="2">
        <v>0</v>
      </c>
    </row>
    <row r="217" spans="1:8" ht="12.75">
      <c r="A217" s="54"/>
      <c r="B217" s="112">
        <v>1990</v>
      </c>
      <c r="C217" s="2">
        <v>656398552</v>
      </c>
      <c r="D217" s="2">
        <v>499031760.88</v>
      </c>
      <c r="E217" s="2">
        <v>1216654689</v>
      </c>
      <c r="F217" s="2">
        <v>0</v>
      </c>
      <c r="G217" s="3">
        <f t="shared" si="16"/>
        <v>2372085001.88</v>
      </c>
      <c r="H217" s="2">
        <v>0</v>
      </c>
    </row>
    <row r="218" spans="1:8" ht="12.75">
      <c r="A218" s="54"/>
      <c r="B218" s="112">
        <v>1991</v>
      </c>
      <c r="C218" s="2">
        <v>681053616</v>
      </c>
      <c r="D218" s="2">
        <v>455310657</v>
      </c>
      <c r="E218" s="2">
        <v>1268847560</v>
      </c>
      <c r="F218" s="2">
        <v>0</v>
      </c>
      <c r="G218" s="3">
        <f t="shared" si="16"/>
        <v>2405211833</v>
      </c>
      <c r="H218" s="2">
        <v>0</v>
      </c>
    </row>
    <row r="219" spans="1:8" ht="12.75">
      <c r="A219" s="54"/>
      <c r="B219" s="112">
        <v>1992</v>
      </c>
      <c r="C219" s="2">
        <v>763861799</v>
      </c>
      <c r="D219" s="2">
        <v>582216067.0799999</v>
      </c>
      <c r="E219" s="2">
        <v>1333789810</v>
      </c>
      <c r="F219" s="2">
        <v>0</v>
      </c>
      <c r="G219" s="3">
        <f t="shared" si="16"/>
        <v>2679867676.08</v>
      </c>
      <c r="H219" s="2">
        <v>0</v>
      </c>
    </row>
    <row r="220" spans="1:8" ht="12.75">
      <c r="A220" s="54"/>
      <c r="B220" s="112">
        <v>1993</v>
      </c>
      <c r="C220" s="2">
        <v>786765266</v>
      </c>
      <c r="D220" s="2">
        <v>515434776</v>
      </c>
      <c r="E220" s="2">
        <v>1404106568</v>
      </c>
      <c r="F220" s="2">
        <v>0</v>
      </c>
      <c r="G220" s="3">
        <f t="shared" si="16"/>
        <v>2706306610</v>
      </c>
      <c r="H220" s="2">
        <v>0</v>
      </c>
    </row>
    <row r="221" spans="1:8" ht="12.75">
      <c r="A221" s="54"/>
      <c r="B221" s="112">
        <v>1994</v>
      </c>
      <c r="C221" s="2">
        <v>861400497</v>
      </c>
      <c r="D221" s="2">
        <v>552545906</v>
      </c>
      <c r="E221" s="2">
        <v>1444474497</v>
      </c>
      <c r="F221" s="2">
        <v>0</v>
      </c>
      <c r="G221" s="3">
        <f t="shared" si="16"/>
        <v>2858420900</v>
      </c>
      <c r="H221" s="2">
        <v>0</v>
      </c>
    </row>
    <row r="222" spans="1:8" ht="12.75">
      <c r="A222" s="54"/>
      <c r="B222" s="112">
        <v>1995</v>
      </c>
      <c r="C222" s="2">
        <v>843021220</v>
      </c>
      <c r="D222" s="2">
        <v>569854074</v>
      </c>
      <c r="E222" s="2">
        <v>1444104643</v>
      </c>
      <c r="F222" s="2">
        <v>0</v>
      </c>
      <c r="G222" s="3">
        <f t="shared" si="16"/>
        <v>2856979937</v>
      </c>
      <c r="H222" s="2">
        <v>0</v>
      </c>
    </row>
    <row r="223" spans="1:8" ht="12.75">
      <c r="A223" s="54"/>
      <c r="B223" s="112">
        <v>1996</v>
      </c>
      <c r="C223" s="2">
        <v>853764235</v>
      </c>
      <c r="D223" s="2">
        <v>462524491</v>
      </c>
      <c r="E223" s="2">
        <v>1418049665</v>
      </c>
      <c r="F223" s="2">
        <v>0</v>
      </c>
      <c r="G223" s="3">
        <f t="shared" si="16"/>
        <v>2734338391</v>
      </c>
      <c r="H223" s="2">
        <v>0</v>
      </c>
    </row>
    <row r="224" spans="1:8" ht="12.75">
      <c r="A224" s="54"/>
      <c r="B224" s="112">
        <v>1997</v>
      </c>
      <c r="C224" s="2">
        <v>795285017</v>
      </c>
      <c r="D224" s="2">
        <v>540931940</v>
      </c>
      <c r="E224" s="2">
        <v>1429894102</v>
      </c>
      <c r="F224" s="2">
        <v>0</v>
      </c>
      <c r="G224" s="3">
        <f t="shared" si="16"/>
        <v>2766111059</v>
      </c>
      <c r="H224" s="2">
        <v>0</v>
      </c>
    </row>
    <row r="225" spans="1:8" ht="12.75">
      <c r="A225" s="54"/>
      <c r="B225" s="112">
        <v>1998</v>
      </c>
      <c r="C225" s="117">
        <v>819132462</v>
      </c>
      <c r="D225" s="117">
        <v>473659037</v>
      </c>
      <c r="E225" s="117">
        <v>1539514398</v>
      </c>
      <c r="F225" s="2">
        <v>0</v>
      </c>
      <c r="G225" s="3">
        <f t="shared" si="16"/>
        <v>2832305897</v>
      </c>
      <c r="H225" s="2">
        <v>0</v>
      </c>
    </row>
    <row r="226" spans="1:8" ht="12.75">
      <c r="A226" s="54"/>
      <c r="B226" s="112">
        <v>1999</v>
      </c>
      <c r="C226" s="117">
        <v>795058466</v>
      </c>
      <c r="D226" s="117">
        <v>1349430275</v>
      </c>
      <c r="E226" s="117">
        <v>1629391488</v>
      </c>
      <c r="F226" s="2">
        <v>0</v>
      </c>
      <c r="G226" s="3">
        <f t="shared" si="16"/>
        <v>3773880229</v>
      </c>
      <c r="H226" s="2">
        <v>0</v>
      </c>
    </row>
    <row r="227" ht="12.75">
      <c r="A227" s="54"/>
    </row>
    <row r="228" spans="1:8" ht="12.75">
      <c r="A228" s="54" t="s">
        <v>37</v>
      </c>
      <c r="B228" s="112">
        <v>1988</v>
      </c>
      <c r="C228" s="2">
        <v>652323525</v>
      </c>
      <c r="D228" s="2">
        <v>462752555</v>
      </c>
      <c r="E228" s="2">
        <v>1001179311</v>
      </c>
      <c r="F228" s="2">
        <v>0</v>
      </c>
      <c r="G228" s="3">
        <f aca="true" t="shared" si="17" ref="G228:G239">SUM(C228:F228)</f>
        <v>2116255391</v>
      </c>
      <c r="H228" s="2">
        <v>0</v>
      </c>
    </row>
    <row r="229" spans="1:8" ht="12.75">
      <c r="A229" s="54"/>
      <c r="B229" s="112">
        <v>1989</v>
      </c>
      <c r="C229" s="2">
        <v>681252108</v>
      </c>
      <c r="D229" s="2">
        <v>402109921</v>
      </c>
      <c r="E229" s="2">
        <v>976169464</v>
      </c>
      <c r="F229" s="2">
        <v>0</v>
      </c>
      <c r="G229" s="3">
        <f t="shared" si="17"/>
        <v>2059531493</v>
      </c>
      <c r="H229" s="2">
        <v>0</v>
      </c>
    </row>
    <row r="230" spans="1:8" ht="12.75">
      <c r="A230" s="54"/>
      <c r="B230" s="112">
        <v>1990</v>
      </c>
      <c r="C230" s="2">
        <v>702834652</v>
      </c>
      <c r="D230" s="2">
        <v>562093109.12</v>
      </c>
      <c r="E230" s="2">
        <v>1028577699</v>
      </c>
      <c r="F230" s="2">
        <v>0</v>
      </c>
      <c r="G230" s="3">
        <f t="shared" si="17"/>
        <v>2293505460.12</v>
      </c>
      <c r="H230" s="2">
        <v>0</v>
      </c>
    </row>
    <row r="231" spans="1:8" ht="12.75">
      <c r="A231" s="54"/>
      <c r="B231" s="112">
        <v>1991</v>
      </c>
      <c r="C231" s="2">
        <v>804298095</v>
      </c>
      <c r="D231" s="2">
        <v>407490577</v>
      </c>
      <c r="E231" s="2">
        <v>1040899763</v>
      </c>
      <c r="F231" s="2">
        <v>0</v>
      </c>
      <c r="G231" s="3">
        <f t="shared" si="17"/>
        <v>2252688435</v>
      </c>
      <c r="H231" s="2">
        <v>0</v>
      </c>
    </row>
    <row r="232" spans="1:8" ht="12.75">
      <c r="A232" s="54"/>
      <c r="B232" s="112">
        <v>1992</v>
      </c>
      <c r="C232" s="2">
        <v>863449882</v>
      </c>
      <c r="D232" s="2">
        <v>477039571.24</v>
      </c>
      <c r="E232" s="2">
        <v>1046400494</v>
      </c>
      <c r="F232" s="2">
        <v>0</v>
      </c>
      <c r="G232" s="3">
        <f t="shared" si="17"/>
        <v>2386889947.24</v>
      </c>
      <c r="H232" s="2">
        <v>0</v>
      </c>
    </row>
    <row r="233" spans="1:8" ht="12.75">
      <c r="A233" s="54"/>
      <c r="B233" s="112">
        <v>1993</v>
      </c>
      <c r="C233" s="2">
        <v>981759182</v>
      </c>
      <c r="D233" s="2">
        <v>420968556</v>
      </c>
      <c r="E233" s="2">
        <v>731975034</v>
      </c>
      <c r="F233" s="2">
        <v>0</v>
      </c>
      <c r="G233" s="3">
        <f t="shared" si="17"/>
        <v>2134702772</v>
      </c>
      <c r="H233" s="2">
        <v>0</v>
      </c>
    </row>
    <row r="234" spans="1:8" ht="12.75">
      <c r="A234" s="54"/>
      <c r="B234" s="112">
        <v>1994</v>
      </c>
      <c r="C234" s="2">
        <v>1041084278</v>
      </c>
      <c r="D234" s="2">
        <v>435895513</v>
      </c>
      <c r="E234" s="2">
        <v>754992840</v>
      </c>
      <c r="F234" s="2">
        <v>0</v>
      </c>
      <c r="G234" s="3">
        <f t="shared" si="17"/>
        <v>2231972631</v>
      </c>
      <c r="H234" s="2">
        <v>0</v>
      </c>
    </row>
    <row r="235" spans="1:8" ht="12.75">
      <c r="A235" s="54"/>
      <c r="B235" s="112">
        <v>1995</v>
      </c>
      <c r="C235" s="2">
        <v>1118838559</v>
      </c>
      <c r="D235" s="2">
        <v>505290615</v>
      </c>
      <c r="E235" s="2">
        <v>775041380</v>
      </c>
      <c r="F235" s="2">
        <v>0</v>
      </c>
      <c r="G235" s="3">
        <f t="shared" si="17"/>
        <v>2399170554</v>
      </c>
      <c r="H235" s="2">
        <v>0</v>
      </c>
    </row>
    <row r="236" spans="1:8" ht="12.75">
      <c r="A236" s="54"/>
      <c r="B236" s="112">
        <v>1996</v>
      </c>
      <c r="C236" s="2">
        <v>1048384540</v>
      </c>
      <c r="D236" s="2">
        <v>510101586</v>
      </c>
      <c r="E236" s="2">
        <v>731273244</v>
      </c>
      <c r="F236" s="2">
        <v>0</v>
      </c>
      <c r="G236" s="3">
        <f t="shared" si="17"/>
        <v>2289759370</v>
      </c>
      <c r="H236" s="2">
        <v>0</v>
      </c>
    </row>
    <row r="237" spans="1:8" ht="12.75">
      <c r="A237" s="54"/>
      <c r="B237" s="112">
        <v>1997</v>
      </c>
      <c r="C237" s="2">
        <v>1036170128</v>
      </c>
      <c r="D237" s="2">
        <v>614634514</v>
      </c>
      <c r="E237" s="2">
        <v>698776603</v>
      </c>
      <c r="F237" s="2">
        <v>0</v>
      </c>
      <c r="G237" s="3">
        <f t="shared" si="17"/>
        <v>2349581245</v>
      </c>
      <c r="H237" s="2">
        <v>0</v>
      </c>
    </row>
    <row r="238" spans="1:8" ht="12.75">
      <c r="A238" s="54"/>
      <c r="B238" s="112">
        <v>1998</v>
      </c>
      <c r="C238" s="117">
        <v>1016179966</v>
      </c>
      <c r="D238" s="117">
        <v>498080187</v>
      </c>
      <c r="E238" s="117">
        <v>837252702</v>
      </c>
      <c r="F238" s="2">
        <v>0</v>
      </c>
      <c r="G238" s="3">
        <f t="shared" si="17"/>
        <v>2351512855</v>
      </c>
      <c r="H238" s="2">
        <v>0</v>
      </c>
    </row>
    <row r="239" spans="1:8" ht="12.75">
      <c r="A239" s="54"/>
      <c r="B239" s="112">
        <v>1999</v>
      </c>
      <c r="C239" s="117">
        <v>987288799</v>
      </c>
      <c r="D239" s="117">
        <v>709438478</v>
      </c>
      <c r="E239" s="117">
        <v>812187543</v>
      </c>
      <c r="F239" s="2">
        <v>0</v>
      </c>
      <c r="G239" s="3">
        <f t="shared" si="17"/>
        <v>2508914820</v>
      </c>
      <c r="H239" s="2">
        <v>0</v>
      </c>
    </row>
    <row r="240" ht="12.75">
      <c r="A240" s="54"/>
    </row>
    <row r="241" spans="1:9" ht="12.75">
      <c r="A241" s="54" t="s">
        <v>39</v>
      </c>
      <c r="B241" s="112">
        <v>1988</v>
      </c>
      <c r="C241" s="2">
        <v>1061394381</v>
      </c>
      <c r="D241" s="2">
        <v>574031109</v>
      </c>
      <c r="E241" s="2">
        <v>877000957</v>
      </c>
      <c r="F241" s="2">
        <v>0</v>
      </c>
      <c r="G241" s="3">
        <f aca="true" t="shared" si="18" ref="G241:G252">SUM(C241:F241)</f>
        <v>2512426447</v>
      </c>
      <c r="H241" s="2">
        <v>23113640</v>
      </c>
      <c r="I241" t="s">
        <v>344</v>
      </c>
    </row>
    <row r="242" spans="1:9" ht="12.75">
      <c r="A242" s="54"/>
      <c r="B242" s="112">
        <v>1989</v>
      </c>
      <c r="C242" s="2">
        <v>996849752</v>
      </c>
      <c r="D242" s="2">
        <v>588924864</v>
      </c>
      <c r="E242" s="2">
        <v>928692389</v>
      </c>
      <c r="F242" s="2">
        <v>0</v>
      </c>
      <c r="G242" s="3">
        <f t="shared" si="18"/>
        <v>2514467005</v>
      </c>
      <c r="H242" s="2">
        <v>23892225</v>
      </c>
      <c r="I242" t="s">
        <v>344</v>
      </c>
    </row>
    <row r="243" spans="1:9" ht="12.75">
      <c r="A243" s="54"/>
      <c r="B243" s="112">
        <v>1990</v>
      </c>
      <c r="C243" s="2">
        <v>1018057956</v>
      </c>
      <c r="D243" s="2">
        <v>603881729.8</v>
      </c>
      <c r="E243" s="2">
        <v>1036157963</v>
      </c>
      <c r="F243" s="2">
        <v>0</v>
      </c>
      <c r="G243" s="3">
        <f t="shared" si="18"/>
        <v>2658097648.8</v>
      </c>
      <c r="H243" s="2">
        <v>26985446</v>
      </c>
      <c r="I243" t="s">
        <v>344</v>
      </c>
    </row>
    <row r="244" spans="1:9" ht="12.75">
      <c r="A244" s="54"/>
      <c r="B244" s="112">
        <v>1991</v>
      </c>
      <c r="C244" s="2">
        <v>1121317153</v>
      </c>
      <c r="D244" s="2">
        <v>645602985</v>
      </c>
      <c r="E244" s="2">
        <v>1098008110</v>
      </c>
      <c r="F244" s="2">
        <v>0</v>
      </c>
      <c r="G244" s="3">
        <f t="shared" si="18"/>
        <v>2864928248</v>
      </c>
      <c r="H244" s="2">
        <v>33959803</v>
      </c>
      <c r="I244" t="s">
        <v>344</v>
      </c>
    </row>
    <row r="245" spans="1:9" ht="12.75">
      <c r="A245" s="3" t="s">
        <v>0</v>
      </c>
      <c r="B245" s="112">
        <v>1992</v>
      </c>
      <c r="C245" s="2">
        <v>1178793531</v>
      </c>
      <c r="D245" s="2">
        <v>633048563.6</v>
      </c>
      <c r="E245" s="2">
        <v>1138258377</v>
      </c>
      <c r="F245" s="2">
        <v>0</v>
      </c>
      <c r="G245" s="3">
        <f t="shared" si="18"/>
        <v>2950100471.6</v>
      </c>
      <c r="H245" s="2">
        <v>43120758</v>
      </c>
      <c r="I245" t="s">
        <v>344</v>
      </c>
    </row>
    <row r="246" spans="1:9" ht="12.75">
      <c r="A246" s="54"/>
      <c r="B246" s="112">
        <v>1993</v>
      </c>
      <c r="C246" s="2">
        <v>1248764898</v>
      </c>
      <c r="D246" s="2">
        <v>539042938</v>
      </c>
      <c r="E246" s="2">
        <v>1605901669</v>
      </c>
      <c r="F246" s="2">
        <v>0</v>
      </c>
      <c r="G246" s="3">
        <f t="shared" si="18"/>
        <v>3393709505</v>
      </c>
      <c r="H246" s="2">
        <v>41233215</v>
      </c>
      <c r="I246" t="s">
        <v>344</v>
      </c>
    </row>
    <row r="247" spans="1:9" ht="12.75">
      <c r="A247" s="54"/>
      <c r="B247" s="112">
        <v>1994</v>
      </c>
      <c r="C247" s="2">
        <v>1300073287</v>
      </c>
      <c r="D247" s="2">
        <v>723268656</v>
      </c>
      <c r="E247" s="2">
        <v>1463024597</v>
      </c>
      <c r="F247" s="2">
        <v>0</v>
      </c>
      <c r="G247" s="3">
        <f t="shared" si="18"/>
        <v>3486366540</v>
      </c>
      <c r="H247" s="2">
        <v>44926928</v>
      </c>
      <c r="I247" t="s">
        <v>344</v>
      </c>
    </row>
    <row r="248" spans="1:9" ht="12.75">
      <c r="A248" s="54"/>
      <c r="B248" s="112">
        <v>1995</v>
      </c>
      <c r="C248" s="2">
        <v>1379843512</v>
      </c>
      <c r="D248" s="2">
        <v>716707593</v>
      </c>
      <c r="E248" s="2">
        <v>1458342180</v>
      </c>
      <c r="F248" s="2">
        <v>0</v>
      </c>
      <c r="G248" s="3">
        <f t="shared" si="18"/>
        <v>3554893285</v>
      </c>
      <c r="H248" s="2">
        <v>55557500</v>
      </c>
      <c r="I248" t="s">
        <v>344</v>
      </c>
    </row>
    <row r="249" spans="1:9" ht="12.75">
      <c r="A249" s="54"/>
      <c r="B249" s="112">
        <v>1996</v>
      </c>
      <c r="C249" s="2">
        <v>1339112500</v>
      </c>
      <c r="D249" s="2">
        <v>642737918</v>
      </c>
      <c r="E249" s="2">
        <v>1448410476</v>
      </c>
      <c r="F249" s="2">
        <v>0</v>
      </c>
      <c r="G249" s="3">
        <f t="shared" si="18"/>
        <v>3430260894</v>
      </c>
      <c r="H249" s="2">
        <v>44304022</v>
      </c>
      <c r="I249" t="s">
        <v>344</v>
      </c>
    </row>
    <row r="250" spans="1:9" ht="12.75">
      <c r="A250" s="54"/>
      <c r="B250" s="112">
        <v>1997</v>
      </c>
      <c r="C250" s="2">
        <v>1300752300</v>
      </c>
      <c r="D250" s="2">
        <v>807107035</v>
      </c>
      <c r="E250" s="2">
        <v>1433423516</v>
      </c>
      <c r="F250" s="2">
        <v>0</v>
      </c>
      <c r="G250" s="3">
        <f t="shared" si="18"/>
        <v>3541282851</v>
      </c>
      <c r="H250" s="2">
        <v>56147744</v>
      </c>
      <c r="I250" t="s">
        <v>344</v>
      </c>
    </row>
    <row r="251" spans="1:9" ht="12.75">
      <c r="A251" s="54"/>
      <c r="B251" s="112">
        <v>1998</v>
      </c>
      <c r="C251" s="117">
        <v>1309920109</v>
      </c>
      <c r="D251" s="117">
        <v>694905543</v>
      </c>
      <c r="E251" s="117">
        <v>1478605295</v>
      </c>
      <c r="F251" s="2">
        <v>0</v>
      </c>
      <c r="G251" s="3">
        <f t="shared" si="18"/>
        <v>3483430947</v>
      </c>
      <c r="H251" s="2">
        <v>47810828</v>
      </c>
      <c r="I251" t="s">
        <v>344</v>
      </c>
    </row>
    <row r="252" spans="1:9" s="118" customFormat="1" ht="12.75">
      <c r="A252" s="124"/>
      <c r="B252" s="123">
        <v>1999</v>
      </c>
      <c r="C252" s="121">
        <v>1337413680</v>
      </c>
      <c r="D252" s="122">
        <v>1000942545</v>
      </c>
      <c r="E252" s="121">
        <v>1503860088</v>
      </c>
      <c r="F252" s="119">
        <v>0</v>
      </c>
      <c r="G252" s="120">
        <f t="shared" si="18"/>
        <v>3842216313</v>
      </c>
      <c r="H252" s="119">
        <v>44644228</v>
      </c>
      <c r="I252" t="s">
        <v>344</v>
      </c>
    </row>
    <row r="253" ht="12.75">
      <c r="A253" s="54"/>
    </row>
    <row r="254" spans="1:8" ht="12.75">
      <c r="A254" s="54" t="s">
        <v>40</v>
      </c>
      <c r="B254" s="112">
        <v>1988</v>
      </c>
      <c r="C254" s="2">
        <v>205589438</v>
      </c>
      <c r="D254" s="2">
        <v>143683665</v>
      </c>
      <c r="E254" s="2">
        <v>258670567</v>
      </c>
      <c r="F254" s="2">
        <v>46145929</v>
      </c>
      <c r="G254" s="3">
        <f aca="true" t="shared" si="19" ref="G254:G265">SUM(C254:F254)</f>
        <v>654089599</v>
      </c>
      <c r="H254" s="2">
        <v>0</v>
      </c>
    </row>
    <row r="255" spans="1:8" ht="12.75">
      <c r="A255" s="54"/>
      <c r="B255" s="112">
        <v>1989</v>
      </c>
      <c r="C255" s="2">
        <v>202478234</v>
      </c>
      <c r="D255" s="2">
        <v>166195355</v>
      </c>
      <c r="E255" s="2">
        <v>290326059</v>
      </c>
      <c r="F255" s="2">
        <v>70395054</v>
      </c>
      <c r="G255" s="3">
        <f t="shared" si="19"/>
        <v>729394702</v>
      </c>
      <c r="H255" s="2">
        <v>0</v>
      </c>
    </row>
    <row r="256" spans="1:8" ht="12.75">
      <c r="A256" s="54"/>
      <c r="B256" s="112">
        <v>1990</v>
      </c>
      <c r="C256" s="2">
        <v>211356731</v>
      </c>
      <c r="D256" s="2">
        <v>222695205.6</v>
      </c>
      <c r="E256" s="2">
        <v>312504647</v>
      </c>
      <c r="F256" s="2">
        <v>43039290</v>
      </c>
      <c r="G256" s="3">
        <f t="shared" si="19"/>
        <v>789595873.6</v>
      </c>
      <c r="H256" s="2">
        <v>0</v>
      </c>
    </row>
    <row r="257" spans="1:8" ht="12.75">
      <c r="A257" s="54"/>
      <c r="B257" s="112">
        <v>1991</v>
      </c>
      <c r="C257" s="2">
        <v>222499783</v>
      </c>
      <c r="D257" s="2">
        <v>168234474</v>
      </c>
      <c r="E257" s="2">
        <v>350523624</v>
      </c>
      <c r="F257" s="2">
        <v>69681202</v>
      </c>
      <c r="G257" s="3">
        <f t="shared" si="19"/>
        <v>810939083</v>
      </c>
      <c r="H257" s="2">
        <v>0</v>
      </c>
    </row>
    <row r="258" spans="1:8" ht="12.75">
      <c r="A258" s="54"/>
      <c r="B258" s="112">
        <v>1992</v>
      </c>
      <c r="C258" s="2">
        <v>236125111</v>
      </c>
      <c r="D258" s="2">
        <v>204375145.52</v>
      </c>
      <c r="E258" s="2">
        <v>352638718</v>
      </c>
      <c r="F258" s="2">
        <v>40121545</v>
      </c>
      <c r="G258" s="3">
        <f t="shared" si="19"/>
        <v>833260519.52</v>
      </c>
      <c r="H258" s="2">
        <v>0</v>
      </c>
    </row>
    <row r="259" spans="1:8" ht="12.75">
      <c r="A259" s="54"/>
      <c r="B259" s="112">
        <v>1993</v>
      </c>
      <c r="C259" s="2">
        <v>238318364</v>
      </c>
      <c r="D259" s="2">
        <v>172138858</v>
      </c>
      <c r="E259" s="2">
        <v>322976510</v>
      </c>
      <c r="F259" s="2">
        <v>55186025</v>
      </c>
      <c r="G259" s="3">
        <f t="shared" si="19"/>
        <v>788619757</v>
      </c>
      <c r="H259" s="2">
        <v>0</v>
      </c>
    </row>
    <row r="260" spans="1:8" ht="12.75">
      <c r="A260" s="54"/>
      <c r="B260" s="112">
        <v>1994</v>
      </c>
      <c r="C260" s="2">
        <v>248769967</v>
      </c>
      <c r="D260" s="2">
        <v>244794929</v>
      </c>
      <c r="E260" s="2">
        <v>329123557</v>
      </c>
      <c r="F260" s="2">
        <v>67038506</v>
      </c>
      <c r="G260" s="3">
        <f t="shared" si="19"/>
        <v>889726959</v>
      </c>
      <c r="H260" s="2">
        <v>0</v>
      </c>
    </row>
    <row r="261" spans="1:8" ht="12.75">
      <c r="A261" s="54"/>
      <c r="B261" s="112">
        <v>1995</v>
      </c>
      <c r="C261" s="2">
        <v>270300977</v>
      </c>
      <c r="D261" s="2">
        <v>250045083</v>
      </c>
      <c r="E261" s="2">
        <v>348737618</v>
      </c>
      <c r="F261" s="2">
        <v>71961672</v>
      </c>
      <c r="G261" s="3">
        <f t="shared" si="19"/>
        <v>941045350</v>
      </c>
      <c r="H261" s="2">
        <v>0</v>
      </c>
    </row>
    <row r="262" spans="1:8" ht="12.75">
      <c r="A262" s="54"/>
      <c r="B262" s="112">
        <v>1996</v>
      </c>
      <c r="C262" s="2">
        <v>266662231</v>
      </c>
      <c r="D262" s="2">
        <v>195967922</v>
      </c>
      <c r="E262" s="2">
        <v>353848307</v>
      </c>
      <c r="F262" s="54">
        <v>114182473</v>
      </c>
      <c r="G262" s="3">
        <f t="shared" si="19"/>
        <v>930660933</v>
      </c>
      <c r="H262" s="2">
        <v>0</v>
      </c>
    </row>
    <row r="263" spans="1:8" ht="12.75">
      <c r="A263" s="54"/>
      <c r="B263" s="112">
        <v>1997</v>
      </c>
      <c r="C263" s="2">
        <v>284860385</v>
      </c>
      <c r="D263" s="2">
        <v>264033487</v>
      </c>
      <c r="E263" s="2">
        <v>333331361</v>
      </c>
      <c r="F263" s="2">
        <v>19887348</v>
      </c>
      <c r="G263" s="3">
        <f t="shared" si="19"/>
        <v>902112581</v>
      </c>
      <c r="H263" s="2">
        <v>0</v>
      </c>
    </row>
    <row r="264" spans="1:8" ht="12.75">
      <c r="A264" s="54"/>
      <c r="B264" s="112">
        <v>1998</v>
      </c>
      <c r="C264" s="117">
        <v>266013103</v>
      </c>
      <c r="D264" s="117">
        <v>251185254</v>
      </c>
      <c r="E264" s="117">
        <v>319592654</v>
      </c>
      <c r="F264" s="117">
        <v>150662978</v>
      </c>
      <c r="G264" s="3">
        <f t="shared" si="19"/>
        <v>987453989</v>
      </c>
      <c r="H264" s="2">
        <v>0</v>
      </c>
    </row>
    <row r="265" spans="1:8" ht="12.75">
      <c r="A265" s="54"/>
      <c r="B265" s="112">
        <v>1999</v>
      </c>
      <c r="C265" s="117">
        <v>348461472</v>
      </c>
      <c r="D265" s="117">
        <v>290690820</v>
      </c>
      <c r="E265" s="117">
        <v>328367163</v>
      </c>
      <c r="F265" s="2">
        <v>50073932</v>
      </c>
      <c r="G265" s="3">
        <f t="shared" si="19"/>
        <v>1017593387</v>
      </c>
      <c r="H265" s="2">
        <v>0</v>
      </c>
    </row>
    <row r="266" ht="12.75">
      <c r="A266" s="54"/>
    </row>
    <row r="267" spans="1:8" ht="12.75">
      <c r="A267" s="54" t="s">
        <v>42</v>
      </c>
      <c r="B267" s="112">
        <v>1988</v>
      </c>
      <c r="C267" s="2">
        <v>1100513137</v>
      </c>
      <c r="D267" s="2">
        <v>733179846</v>
      </c>
      <c r="E267" s="2">
        <v>1872016098</v>
      </c>
      <c r="F267" s="2">
        <v>0</v>
      </c>
      <c r="G267" s="3">
        <f aca="true" t="shared" si="20" ref="G267:G278">SUM(C267:F267)</f>
        <v>3705709081</v>
      </c>
      <c r="H267" s="2">
        <v>0</v>
      </c>
    </row>
    <row r="268" spans="1:8" ht="12.75">
      <c r="A268" s="54"/>
      <c r="B268" s="112">
        <v>1989</v>
      </c>
      <c r="C268" s="2">
        <v>1145229975</v>
      </c>
      <c r="D268" s="2">
        <v>921665068</v>
      </c>
      <c r="E268" s="2">
        <v>1988481174</v>
      </c>
      <c r="F268" s="2">
        <v>0</v>
      </c>
      <c r="G268" s="3">
        <f t="shared" si="20"/>
        <v>4055376217</v>
      </c>
      <c r="H268" s="2">
        <v>0</v>
      </c>
    </row>
    <row r="269" spans="1:8" ht="12.75">
      <c r="A269" s="54"/>
      <c r="B269" s="112">
        <v>1990</v>
      </c>
      <c r="C269" s="2">
        <v>1191463774</v>
      </c>
      <c r="D269" s="2">
        <v>1117302797.52</v>
      </c>
      <c r="E269" s="2">
        <v>2144409308</v>
      </c>
      <c r="F269" s="2">
        <v>0</v>
      </c>
      <c r="G269" s="3">
        <f t="shared" si="20"/>
        <v>4453175879.52</v>
      </c>
      <c r="H269" s="2">
        <v>0</v>
      </c>
    </row>
    <row r="270" spans="1:8" ht="12.75">
      <c r="A270" s="54"/>
      <c r="B270" s="112">
        <v>1991</v>
      </c>
      <c r="C270" s="2">
        <v>1263365695</v>
      </c>
      <c r="D270" s="2">
        <v>1005736364</v>
      </c>
      <c r="E270" s="2">
        <v>1745723567</v>
      </c>
      <c r="F270" s="2">
        <v>0</v>
      </c>
      <c r="G270" s="3">
        <f t="shared" si="20"/>
        <v>4014825626</v>
      </c>
      <c r="H270" s="2">
        <v>0</v>
      </c>
    </row>
    <row r="271" spans="1:8" ht="12.75">
      <c r="A271" s="54"/>
      <c r="B271" s="112">
        <v>1992</v>
      </c>
      <c r="C271" s="2">
        <v>1358123602</v>
      </c>
      <c r="D271" s="2">
        <v>1369609901.64</v>
      </c>
      <c r="E271" s="2">
        <v>1635054709</v>
      </c>
      <c r="F271" s="2">
        <v>0</v>
      </c>
      <c r="G271" s="3">
        <f t="shared" si="20"/>
        <v>4362788212.64</v>
      </c>
      <c r="H271" s="2">
        <v>0</v>
      </c>
    </row>
    <row r="272" spans="1:8" ht="12.75">
      <c r="A272" s="54"/>
      <c r="B272" s="112">
        <v>1993</v>
      </c>
      <c r="C272" s="2">
        <v>1358348908</v>
      </c>
      <c r="D272" s="2">
        <v>1012867979</v>
      </c>
      <c r="E272" s="2">
        <v>1659545557</v>
      </c>
      <c r="F272" s="2">
        <v>0</v>
      </c>
      <c r="G272" s="3">
        <f t="shared" si="20"/>
        <v>4030762444</v>
      </c>
      <c r="H272" s="2">
        <v>0</v>
      </c>
    </row>
    <row r="273" spans="1:8" ht="12.75">
      <c r="A273" s="54"/>
      <c r="B273" s="112">
        <v>1994</v>
      </c>
      <c r="C273" s="2">
        <v>1405794797</v>
      </c>
      <c r="D273" s="2">
        <v>1228124274</v>
      </c>
      <c r="E273" s="2">
        <v>1638518200</v>
      </c>
      <c r="F273" s="2">
        <v>0</v>
      </c>
      <c r="G273" s="3">
        <f t="shared" si="20"/>
        <v>4272437271</v>
      </c>
      <c r="H273" s="2">
        <v>0</v>
      </c>
    </row>
    <row r="274" spans="1:8" ht="12.75">
      <c r="A274" s="54"/>
      <c r="B274" s="112">
        <v>1995</v>
      </c>
      <c r="C274" s="2">
        <v>1517772500</v>
      </c>
      <c r="D274" s="2">
        <v>1209099674</v>
      </c>
      <c r="E274" s="2">
        <v>1645912453</v>
      </c>
      <c r="F274" s="2">
        <v>0</v>
      </c>
      <c r="G274" s="3">
        <f t="shared" si="20"/>
        <v>4372784627</v>
      </c>
      <c r="H274" s="2">
        <v>0</v>
      </c>
    </row>
    <row r="275" spans="1:8" ht="12.75">
      <c r="A275" s="54"/>
      <c r="B275" s="112">
        <v>1996</v>
      </c>
      <c r="C275" s="2">
        <v>1632127857</v>
      </c>
      <c r="D275" s="2">
        <v>1080298182</v>
      </c>
      <c r="E275" s="2">
        <v>1637026483</v>
      </c>
      <c r="F275" s="2">
        <v>0</v>
      </c>
      <c r="G275" s="3">
        <f t="shared" si="20"/>
        <v>4349452522</v>
      </c>
      <c r="H275" s="2">
        <v>0</v>
      </c>
    </row>
    <row r="276" spans="1:8" ht="12.75">
      <c r="A276" s="54"/>
      <c r="B276" s="112">
        <v>1997</v>
      </c>
      <c r="C276" s="2">
        <v>1588575292</v>
      </c>
      <c r="D276" s="2">
        <v>1024473490</v>
      </c>
      <c r="E276" s="2">
        <v>1734491700</v>
      </c>
      <c r="F276" s="2">
        <v>0</v>
      </c>
      <c r="G276" s="3">
        <f t="shared" si="20"/>
        <v>4347540482</v>
      </c>
      <c r="H276" s="2">
        <v>0</v>
      </c>
    </row>
    <row r="277" spans="1:8" ht="12.75">
      <c r="A277" s="54"/>
      <c r="B277" s="112">
        <v>1998</v>
      </c>
      <c r="C277" s="117">
        <v>1688281538</v>
      </c>
      <c r="D277" s="117">
        <v>1053738638</v>
      </c>
      <c r="E277" s="117">
        <v>1795521762</v>
      </c>
      <c r="F277" s="2">
        <v>0</v>
      </c>
      <c r="G277" s="3">
        <f t="shared" si="20"/>
        <v>4537541938</v>
      </c>
      <c r="H277" s="2">
        <v>0</v>
      </c>
    </row>
    <row r="278" spans="1:7" ht="12.75">
      <c r="A278" s="54"/>
      <c r="B278" s="112">
        <v>1999</v>
      </c>
      <c r="C278" s="117">
        <v>1552397622</v>
      </c>
      <c r="D278" s="117">
        <v>1349985708</v>
      </c>
      <c r="E278" s="117">
        <v>1935957228</v>
      </c>
      <c r="F278" s="2">
        <v>0</v>
      </c>
      <c r="G278" s="3">
        <f t="shared" si="20"/>
        <v>4838340558</v>
      </c>
    </row>
    <row r="279" ht="12.75">
      <c r="A279" s="54"/>
    </row>
    <row r="280" spans="1:8" ht="12.75">
      <c r="A280" s="54" t="s">
        <v>44</v>
      </c>
      <c r="B280" s="112">
        <v>1988</v>
      </c>
      <c r="C280" s="2">
        <v>1495903361</v>
      </c>
      <c r="D280" s="2">
        <v>1449017699</v>
      </c>
      <c r="E280" s="2">
        <v>1099039902</v>
      </c>
      <c r="F280" s="2">
        <v>0</v>
      </c>
      <c r="G280" s="3">
        <f aca="true" t="shared" si="21" ref="G280:G291">SUM(C280:F280)</f>
        <v>4043960962</v>
      </c>
      <c r="H280" s="2">
        <v>0</v>
      </c>
    </row>
    <row r="281" spans="1:8" ht="12.75">
      <c r="A281" s="54"/>
      <c r="B281" s="112">
        <v>1989</v>
      </c>
      <c r="C281" s="2">
        <v>1474726661</v>
      </c>
      <c r="D281" s="2">
        <v>1432451148</v>
      </c>
      <c r="E281" s="2">
        <v>1227571030</v>
      </c>
      <c r="F281" s="2">
        <v>0</v>
      </c>
      <c r="G281" s="3">
        <f t="shared" si="21"/>
        <v>4134748839</v>
      </c>
      <c r="H281" s="2">
        <v>0</v>
      </c>
    </row>
    <row r="282" spans="1:8" ht="12.75">
      <c r="A282" s="54"/>
      <c r="B282" s="112">
        <v>1990</v>
      </c>
      <c r="C282" s="2">
        <v>1540835162</v>
      </c>
      <c r="D282" s="2">
        <v>2036694414.56</v>
      </c>
      <c r="E282" s="2">
        <v>1262552408</v>
      </c>
      <c r="F282" s="2">
        <v>0</v>
      </c>
      <c r="G282" s="3">
        <f t="shared" si="21"/>
        <v>4840081984.559999</v>
      </c>
      <c r="H282" s="2">
        <v>0</v>
      </c>
    </row>
    <row r="283" spans="1:8" ht="12.75">
      <c r="A283" s="54"/>
      <c r="B283" s="112">
        <v>1991</v>
      </c>
      <c r="C283" s="2">
        <v>1639871965</v>
      </c>
      <c r="D283" s="2">
        <v>1557117445</v>
      </c>
      <c r="E283" s="2">
        <v>1302733826</v>
      </c>
      <c r="F283" s="2">
        <v>0</v>
      </c>
      <c r="G283" s="3">
        <f t="shared" si="21"/>
        <v>4499723236</v>
      </c>
      <c r="H283" s="2">
        <v>0</v>
      </c>
    </row>
    <row r="284" spans="1:8" ht="12.75">
      <c r="A284" s="54"/>
      <c r="B284" s="112">
        <v>1992</v>
      </c>
      <c r="C284" s="2">
        <v>1795643916</v>
      </c>
      <c r="D284" s="2">
        <v>1468916212.68</v>
      </c>
      <c r="E284" s="2">
        <v>1284972004</v>
      </c>
      <c r="F284" s="2">
        <v>0</v>
      </c>
      <c r="G284" s="3">
        <f t="shared" si="21"/>
        <v>4549532132.68</v>
      </c>
      <c r="H284" s="2">
        <v>0</v>
      </c>
    </row>
    <row r="285" spans="1:8" ht="12.75">
      <c r="A285" s="54"/>
      <c r="B285" s="112">
        <v>1993</v>
      </c>
      <c r="C285" s="2">
        <v>1773549766</v>
      </c>
      <c r="D285" s="2">
        <v>1336044258</v>
      </c>
      <c r="E285" s="2">
        <v>1306814253</v>
      </c>
      <c r="F285" s="2">
        <v>0</v>
      </c>
      <c r="G285" s="3">
        <f t="shared" si="21"/>
        <v>4416408277</v>
      </c>
      <c r="H285" s="2">
        <v>0</v>
      </c>
    </row>
    <row r="286" spans="1:8" ht="12.75">
      <c r="A286" s="54"/>
      <c r="B286" s="112">
        <v>1994</v>
      </c>
      <c r="C286" s="2">
        <v>1952761854</v>
      </c>
      <c r="D286" s="2">
        <v>1683031581</v>
      </c>
      <c r="E286" s="2">
        <v>1351159104</v>
      </c>
      <c r="F286" s="2">
        <v>0</v>
      </c>
      <c r="G286" s="3">
        <f t="shared" si="21"/>
        <v>4986952539</v>
      </c>
      <c r="H286" s="2">
        <v>0</v>
      </c>
    </row>
    <row r="287" spans="1:8" ht="12.75">
      <c r="A287" s="54"/>
      <c r="B287" s="112">
        <v>1995</v>
      </c>
      <c r="C287" s="2">
        <v>2016029763</v>
      </c>
      <c r="D287" s="2">
        <v>1636478483</v>
      </c>
      <c r="E287" s="2">
        <v>1402023700</v>
      </c>
      <c r="F287" s="2">
        <v>0</v>
      </c>
      <c r="G287" s="3">
        <f t="shared" si="21"/>
        <v>5054531946</v>
      </c>
      <c r="H287" s="2">
        <v>0</v>
      </c>
    </row>
    <row r="288" spans="1:8" ht="12.75">
      <c r="A288" s="54"/>
      <c r="B288" s="112">
        <v>1996</v>
      </c>
      <c r="C288" s="2">
        <v>2126058141</v>
      </c>
      <c r="D288" s="2">
        <v>1685437475</v>
      </c>
      <c r="E288" s="2">
        <v>1421531435</v>
      </c>
      <c r="F288" s="2">
        <v>0</v>
      </c>
      <c r="G288" s="3">
        <f t="shared" si="21"/>
        <v>5233027051</v>
      </c>
      <c r="H288" s="2">
        <v>0</v>
      </c>
    </row>
    <row r="289" spans="1:8" ht="12.75">
      <c r="A289" s="54"/>
      <c r="B289" s="112">
        <v>1997</v>
      </c>
      <c r="C289" s="2">
        <v>2015196332</v>
      </c>
      <c r="D289" s="2">
        <v>2237016754</v>
      </c>
      <c r="E289" s="2">
        <v>1447797964</v>
      </c>
      <c r="F289" s="2">
        <v>0</v>
      </c>
      <c r="G289" s="3">
        <f t="shared" si="21"/>
        <v>5700011050</v>
      </c>
      <c r="H289" s="2">
        <v>0</v>
      </c>
    </row>
    <row r="290" spans="1:8" ht="12.75">
      <c r="A290" s="54"/>
      <c r="B290" s="112">
        <v>1998</v>
      </c>
      <c r="C290" s="117">
        <v>2178082597</v>
      </c>
      <c r="D290" s="117">
        <v>2045636611</v>
      </c>
      <c r="E290" s="117">
        <v>1461570316</v>
      </c>
      <c r="F290" s="2">
        <v>0</v>
      </c>
      <c r="G290" s="3">
        <f t="shared" si="21"/>
        <v>5685289524</v>
      </c>
      <c r="H290" s="2">
        <v>0</v>
      </c>
    </row>
    <row r="291" spans="1:8" ht="12.75">
      <c r="A291" s="54"/>
      <c r="B291" s="112">
        <v>1999</v>
      </c>
      <c r="C291" s="117">
        <v>2251025613</v>
      </c>
      <c r="D291" s="117">
        <v>1973735739</v>
      </c>
      <c r="E291" s="117">
        <v>1517335968</v>
      </c>
      <c r="F291" s="2">
        <v>0</v>
      </c>
      <c r="G291" s="3">
        <f t="shared" si="21"/>
        <v>5742097320</v>
      </c>
      <c r="H291" s="2">
        <v>0</v>
      </c>
    </row>
    <row r="292" ht="12.75">
      <c r="B292" s="125"/>
    </row>
    <row r="293" spans="1:8" ht="12.75">
      <c r="A293" s="54" t="s">
        <v>45</v>
      </c>
      <c r="B293" s="112">
        <v>1988</v>
      </c>
      <c r="C293" s="2">
        <v>1855610143</v>
      </c>
      <c r="D293" s="2">
        <v>1553938792</v>
      </c>
      <c r="E293" s="2">
        <v>1453410515</v>
      </c>
      <c r="F293" s="2">
        <v>1109329044</v>
      </c>
      <c r="G293" s="3">
        <f aca="true" t="shared" si="22" ref="G293:G304">SUM(C293:F293)</f>
        <v>5972288494</v>
      </c>
      <c r="H293" s="2">
        <v>0</v>
      </c>
    </row>
    <row r="294" spans="1:8" ht="12.75">
      <c r="A294" s="54"/>
      <c r="B294" s="112">
        <v>1989</v>
      </c>
      <c r="C294" s="2">
        <v>1857049022</v>
      </c>
      <c r="D294" s="2">
        <v>1735316639</v>
      </c>
      <c r="E294" s="2">
        <v>1545578978</v>
      </c>
      <c r="F294" s="2">
        <v>1163623048</v>
      </c>
      <c r="G294" s="3">
        <f t="shared" si="22"/>
        <v>6301567687</v>
      </c>
      <c r="H294" s="2">
        <v>0</v>
      </c>
    </row>
    <row r="295" spans="1:8" ht="12.75">
      <c r="A295" s="54"/>
      <c r="B295" s="112">
        <v>1990</v>
      </c>
      <c r="C295" s="2">
        <v>2000769568</v>
      </c>
      <c r="D295" s="2">
        <v>1777661273.84</v>
      </c>
      <c r="E295" s="2">
        <v>1589421636</v>
      </c>
      <c r="F295" s="2">
        <v>1362796754</v>
      </c>
      <c r="G295" s="3">
        <f t="shared" si="22"/>
        <v>6730649231.84</v>
      </c>
      <c r="H295" s="2">
        <v>0</v>
      </c>
    </row>
    <row r="296" spans="1:8" ht="12.75">
      <c r="A296" s="54"/>
      <c r="B296" s="112">
        <v>1991</v>
      </c>
      <c r="C296" s="2">
        <v>2210053550</v>
      </c>
      <c r="D296" s="2">
        <v>1668950527</v>
      </c>
      <c r="E296" s="2">
        <v>1581154698</v>
      </c>
      <c r="F296" s="2">
        <v>1384626158</v>
      </c>
      <c r="G296" s="3">
        <f t="shared" si="22"/>
        <v>6844784933</v>
      </c>
      <c r="H296" s="2">
        <v>0</v>
      </c>
    </row>
    <row r="297" spans="1:8" ht="12.75">
      <c r="A297" s="54"/>
      <c r="B297" s="112">
        <v>1992</v>
      </c>
      <c r="C297" s="2">
        <v>2248287675</v>
      </c>
      <c r="D297" s="2">
        <v>1792416490.08</v>
      </c>
      <c r="E297" s="2">
        <v>1601874646</v>
      </c>
      <c r="F297" s="2">
        <v>1070650293</v>
      </c>
      <c r="G297" s="3">
        <f t="shared" si="22"/>
        <v>6713229104.08</v>
      </c>
      <c r="H297" s="2">
        <v>0</v>
      </c>
    </row>
    <row r="298" spans="1:8" ht="12.75">
      <c r="A298" s="54"/>
      <c r="B298" s="112">
        <v>1993</v>
      </c>
      <c r="C298" s="2">
        <v>2485353453</v>
      </c>
      <c r="D298" s="2">
        <v>1736664084</v>
      </c>
      <c r="E298" s="2">
        <v>1604167301</v>
      </c>
      <c r="F298" s="2">
        <v>867041942</v>
      </c>
      <c r="G298" s="3">
        <f t="shared" si="22"/>
        <v>6693226780</v>
      </c>
      <c r="H298" s="2">
        <v>0</v>
      </c>
    </row>
    <row r="299" spans="1:8" ht="12.75">
      <c r="A299" s="54"/>
      <c r="B299" s="112">
        <v>1994</v>
      </c>
      <c r="C299" s="2">
        <v>2978805847</v>
      </c>
      <c r="D299" s="2">
        <v>2297267431</v>
      </c>
      <c r="E299" s="2">
        <v>1706897004</v>
      </c>
      <c r="F299" s="2">
        <v>1011661921</v>
      </c>
      <c r="G299" s="3">
        <f t="shared" si="22"/>
        <v>7994632203</v>
      </c>
      <c r="H299" s="2">
        <v>0</v>
      </c>
    </row>
    <row r="300" spans="1:8" ht="12.75">
      <c r="A300" s="54"/>
      <c r="B300" s="112">
        <v>1995</v>
      </c>
      <c r="C300" s="2">
        <v>2918346470</v>
      </c>
      <c r="D300" s="2">
        <v>2171776437</v>
      </c>
      <c r="E300" s="2">
        <v>1859132636</v>
      </c>
      <c r="F300" s="2">
        <v>1022581380</v>
      </c>
      <c r="G300" s="3">
        <f t="shared" si="22"/>
        <v>7971836923</v>
      </c>
      <c r="H300" s="2">
        <v>0</v>
      </c>
    </row>
    <row r="301" spans="1:8" ht="12.75">
      <c r="A301" s="54"/>
      <c r="B301" s="112">
        <v>1996</v>
      </c>
      <c r="C301" s="2">
        <v>3063404886</v>
      </c>
      <c r="D301" s="2">
        <v>1979040338</v>
      </c>
      <c r="E301" s="2">
        <v>1985247343</v>
      </c>
      <c r="F301" s="2">
        <v>820203637</v>
      </c>
      <c r="G301" s="3">
        <f t="shared" si="22"/>
        <v>7847896204</v>
      </c>
      <c r="H301" s="2">
        <v>0</v>
      </c>
    </row>
    <row r="302" spans="1:8" ht="12.75">
      <c r="A302" s="54"/>
      <c r="B302" s="112">
        <v>1997</v>
      </c>
      <c r="C302" s="2">
        <v>3007994700</v>
      </c>
      <c r="D302" s="2">
        <v>1957958270</v>
      </c>
      <c r="E302" s="2">
        <v>2034634179</v>
      </c>
      <c r="F302" s="2">
        <v>627329550</v>
      </c>
      <c r="G302" s="3">
        <f t="shared" si="22"/>
        <v>7627916699</v>
      </c>
      <c r="H302" s="2">
        <v>0</v>
      </c>
    </row>
    <row r="303" spans="1:8" ht="12.75">
      <c r="A303" s="54"/>
      <c r="B303" s="112">
        <v>1998</v>
      </c>
      <c r="C303" s="117">
        <v>2705992023</v>
      </c>
      <c r="D303" s="117">
        <v>1898792707</v>
      </c>
      <c r="E303" s="117">
        <v>2066435426</v>
      </c>
      <c r="F303" s="117">
        <v>713488177</v>
      </c>
      <c r="G303" s="3">
        <f t="shared" si="22"/>
        <v>7384708333</v>
      </c>
      <c r="H303" s="2">
        <v>0</v>
      </c>
    </row>
    <row r="304" spans="1:8" ht="12.75">
      <c r="A304" s="54"/>
      <c r="B304" s="112">
        <v>1999</v>
      </c>
      <c r="C304" s="117">
        <v>2763504926</v>
      </c>
      <c r="D304" s="117">
        <v>2594015398</v>
      </c>
      <c r="E304" s="117">
        <v>2216388274</v>
      </c>
      <c r="F304" s="117">
        <v>966991661</v>
      </c>
      <c r="G304" s="3">
        <f t="shared" si="22"/>
        <v>8540900259</v>
      </c>
      <c r="H304" s="2">
        <v>0</v>
      </c>
    </row>
    <row r="305" ht="12.75">
      <c r="A305" s="54"/>
    </row>
    <row r="306" spans="1:8" ht="12.75">
      <c r="A306" s="54" t="s">
        <v>46</v>
      </c>
      <c r="B306" s="112">
        <v>1988</v>
      </c>
      <c r="C306" s="2">
        <v>991844422</v>
      </c>
      <c r="D306" s="2">
        <v>1418175077</v>
      </c>
      <c r="E306" s="2">
        <v>1233459613</v>
      </c>
      <c r="F306" s="2">
        <v>983453342</v>
      </c>
      <c r="G306" s="3">
        <f aca="true" t="shared" si="23" ref="G306:G317">SUM(C306:F306)</f>
        <v>4626932454</v>
      </c>
      <c r="H306" s="2">
        <v>0</v>
      </c>
    </row>
    <row r="307" spans="1:8" ht="12.75">
      <c r="A307" s="54"/>
      <c r="B307" s="112">
        <v>1989</v>
      </c>
      <c r="C307" s="2">
        <v>968227631</v>
      </c>
      <c r="D307" s="2">
        <v>1294142928</v>
      </c>
      <c r="E307" s="2">
        <v>1350007713</v>
      </c>
      <c r="F307" s="2">
        <v>1215429982</v>
      </c>
      <c r="G307" s="3">
        <f t="shared" si="23"/>
        <v>4827808254</v>
      </c>
      <c r="H307" s="2">
        <v>0</v>
      </c>
    </row>
    <row r="308" spans="1:8" ht="12.75">
      <c r="A308" s="54"/>
      <c r="B308" s="112">
        <v>1990</v>
      </c>
      <c r="C308" s="2">
        <v>994401925</v>
      </c>
      <c r="D308" s="2">
        <v>1569795249.96</v>
      </c>
      <c r="E308" s="2">
        <v>1448296965</v>
      </c>
      <c r="F308" s="2">
        <v>1216892120</v>
      </c>
      <c r="G308" s="3">
        <f t="shared" si="23"/>
        <v>5229386259.96</v>
      </c>
      <c r="H308" s="2">
        <v>0</v>
      </c>
    </row>
    <row r="309" spans="1:8" ht="12.75">
      <c r="A309" s="54"/>
      <c r="B309" s="112">
        <v>1991</v>
      </c>
      <c r="C309" s="2">
        <v>1064724119</v>
      </c>
      <c r="D309" s="2">
        <v>1424229703</v>
      </c>
      <c r="E309" s="2">
        <v>1519551252</v>
      </c>
      <c r="F309" s="2">
        <v>1338071746</v>
      </c>
      <c r="G309" s="3">
        <f t="shared" si="23"/>
        <v>5346576820</v>
      </c>
      <c r="H309" s="2">
        <v>0</v>
      </c>
    </row>
    <row r="310" spans="1:8" ht="12.75">
      <c r="A310" s="54"/>
      <c r="B310" s="112">
        <v>1992</v>
      </c>
      <c r="C310" s="2">
        <v>1158658257</v>
      </c>
      <c r="D310" s="2">
        <v>1448974791.52</v>
      </c>
      <c r="E310" s="2">
        <v>1555354126</v>
      </c>
      <c r="F310" s="2">
        <v>888891302</v>
      </c>
      <c r="G310" s="3">
        <f t="shared" si="23"/>
        <v>5051878476.52</v>
      </c>
      <c r="H310" s="2">
        <v>0</v>
      </c>
    </row>
    <row r="311" spans="1:8" ht="12.75">
      <c r="A311" s="54"/>
      <c r="B311" s="112">
        <v>1993</v>
      </c>
      <c r="C311" s="2">
        <v>1284114347</v>
      </c>
      <c r="D311" s="2">
        <v>1140639810</v>
      </c>
      <c r="E311" s="2">
        <v>1559418881</v>
      </c>
      <c r="F311" s="2">
        <v>834483520</v>
      </c>
      <c r="G311" s="3">
        <f t="shared" si="23"/>
        <v>4818656558</v>
      </c>
      <c r="H311" s="2">
        <v>0</v>
      </c>
    </row>
    <row r="312" spans="1:8" ht="12.75">
      <c r="A312" s="54"/>
      <c r="B312" s="112">
        <v>1994</v>
      </c>
      <c r="C312" s="2">
        <v>1364401005</v>
      </c>
      <c r="D312" s="2">
        <v>1584920701</v>
      </c>
      <c r="E312" s="2">
        <v>1678238765</v>
      </c>
      <c r="F312" s="2">
        <v>448280320</v>
      </c>
      <c r="G312" s="3">
        <f t="shared" si="23"/>
        <v>5075840791</v>
      </c>
      <c r="H312" s="2">
        <v>0</v>
      </c>
    </row>
    <row r="313" spans="1:8" ht="12.75">
      <c r="A313" s="54"/>
      <c r="B313" s="112">
        <v>1995</v>
      </c>
      <c r="C313" s="2">
        <v>1382653488</v>
      </c>
      <c r="D313" s="2">
        <v>1654876679</v>
      </c>
      <c r="E313" s="2">
        <v>1694532847</v>
      </c>
      <c r="F313" s="2">
        <v>433050125</v>
      </c>
      <c r="G313" s="3">
        <f t="shared" si="23"/>
        <v>5165113139</v>
      </c>
      <c r="H313" s="2">
        <v>0</v>
      </c>
    </row>
    <row r="314" spans="1:8" ht="12.75">
      <c r="A314" s="54"/>
      <c r="B314" s="112">
        <v>1996</v>
      </c>
      <c r="C314" s="2">
        <v>1409650986</v>
      </c>
      <c r="D314" s="2">
        <v>1216614999</v>
      </c>
      <c r="E314" s="2">
        <v>1767595582</v>
      </c>
      <c r="F314" s="2">
        <v>297909322</v>
      </c>
      <c r="G314" s="3">
        <f t="shared" si="23"/>
        <v>4691770889</v>
      </c>
      <c r="H314" s="2">
        <v>0</v>
      </c>
    </row>
    <row r="315" spans="1:8" ht="12.75">
      <c r="A315" s="54"/>
      <c r="B315" s="112">
        <v>1997</v>
      </c>
      <c r="C315" s="2">
        <v>1391785466</v>
      </c>
      <c r="D315" s="2">
        <v>1345345297</v>
      </c>
      <c r="E315" s="2">
        <v>1835812601</v>
      </c>
      <c r="F315" s="2">
        <v>268445977</v>
      </c>
      <c r="G315" s="3">
        <f t="shared" si="23"/>
        <v>4841389341</v>
      </c>
      <c r="H315" s="2">
        <v>0</v>
      </c>
    </row>
    <row r="316" spans="1:8" ht="12.75">
      <c r="A316" s="54"/>
      <c r="B316" s="112">
        <v>1998</v>
      </c>
      <c r="C316" s="117">
        <v>1435675392</v>
      </c>
      <c r="D316" s="117">
        <v>1225045708</v>
      </c>
      <c r="E316" s="117">
        <v>2055019175</v>
      </c>
      <c r="F316" s="117">
        <v>65945886</v>
      </c>
      <c r="G316" s="3">
        <f t="shared" si="23"/>
        <v>4781686161</v>
      </c>
      <c r="H316" s="2">
        <v>0</v>
      </c>
    </row>
    <row r="317" spans="1:8" ht="12.75">
      <c r="A317" s="54"/>
      <c r="B317" s="112">
        <v>1999</v>
      </c>
      <c r="C317" s="117">
        <v>1446767351</v>
      </c>
      <c r="D317" s="117">
        <v>1594298274</v>
      </c>
      <c r="E317" s="117">
        <v>2349723395</v>
      </c>
      <c r="F317" s="117">
        <v>336956565</v>
      </c>
      <c r="G317" s="3">
        <f t="shared" si="23"/>
        <v>5727745585</v>
      </c>
      <c r="H317" s="2">
        <v>0</v>
      </c>
    </row>
    <row r="318" ht="12.75">
      <c r="A318" s="54"/>
    </row>
    <row r="319" spans="1:8" ht="12.75">
      <c r="A319" s="54" t="s">
        <v>332</v>
      </c>
      <c r="B319" s="112">
        <v>1988</v>
      </c>
      <c r="C319" s="2">
        <v>494160311</v>
      </c>
      <c r="D319" s="2">
        <v>139246409</v>
      </c>
      <c r="E319" s="2">
        <v>537561838</v>
      </c>
      <c r="F319" s="2">
        <v>59908525</v>
      </c>
      <c r="G319" s="3">
        <f aca="true" t="shared" si="24" ref="G319:G330">SUM(C319:F319)</f>
        <v>1230877083</v>
      </c>
      <c r="H319" s="2">
        <v>0</v>
      </c>
    </row>
    <row r="320" spans="1:8" ht="12.75">
      <c r="A320" s="54"/>
      <c r="B320" s="112">
        <v>1989</v>
      </c>
      <c r="C320" s="2">
        <v>507841813</v>
      </c>
      <c r="D320" s="2">
        <v>169895828</v>
      </c>
      <c r="E320" s="2">
        <v>576016570</v>
      </c>
      <c r="F320" s="2">
        <v>78357618</v>
      </c>
      <c r="G320" s="3">
        <f t="shared" si="24"/>
        <v>1332111829</v>
      </c>
      <c r="H320" s="2">
        <v>0</v>
      </c>
    </row>
    <row r="321" spans="1:8" ht="12.75">
      <c r="A321" s="54"/>
      <c r="B321" s="112">
        <v>1990</v>
      </c>
      <c r="C321" s="2">
        <v>540232035</v>
      </c>
      <c r="D321" s="2">
        <v>210283690.24</v>
      </c>
      <c r="E321" s="2">
        <v>603593291</v>
      </c>
      <c r="F321" s="2">
        <v>84560616</v>
      </c>
      <c r="G321" s="3">
        <f t="shared" si="24"/>
        <v>1438669632.24</v>
      </c>
      <c r="H321" s="2">
        <v>0</v>
      </c>
    </row>
    <row r="322" spans="1:8" ht="12.75">
      <c r="A322" s="54"/>
      <c r="B322" s="112">
        <v>1991</v>
      </c>
      <c r="C322" s="2">
        <v>553617397</v>
      </c>
      <c r="D322" s="2">
        <v>194700963</v>
      </c>
      <c r="E322" s="2">
        <v>617080734</v>
      </c>
      <c r="F322" s="2">
        <v>72413418</v>
      </c>
      <c r="G322" s="3">
        <f t="shared" si="24"/>
        <v>1437812512</v>
      </c>
      <c r="H322" s="2">
        <v>0</v>
      </c>
    </row>
    <row r="323" spans="1:8" ht="12.75">
      <c r="A323" s="54"/>
      <c r="B323" s="112">
        <v>1992</v>
      </c>
      <c r="C323" s="2">
        <v>590668261</v>
      </c>
      <c r="D323" s="2">
        <v>228391753.16</v>
      </c>
      <c r="E323" s="2">
        <v>658147869</v>
      </c>
      <c r="F323" s="2">
        <v>57756871</v>
      </c>
      <c r="G323" s="3">
        <f t="shared" si="24"/>
        <v>1534964754.1599998</v>
      </c>
      <c r="H323" s="2">
        <v>0</v>
      </c>
    </row>
    <row r="324" spans="1:8" ht="12.75">
      <c r="A324" s="54"/>
      <c r="B324" s="112">
        <v>1993</v>
      </c>
      <c r="C324" s="2">
        <v>624675929</v>
      </c>
      <c r="D324" s="2">
        <v>201796629</v>
      </c>
      <c r="E324" s="2">
        <v>720034011</v>
      </c>
      <c r="F324" s="2">
        <v>82419318</v>
      </c>
      <c r="G324" s="3">
        <f t="shared" si="24"/>
        <v>1628925887</v>
      </c>
      <c r="H324" s="2">
        <v>0</v>
      </c>
    </row>
    <row r="325" spans="1:8" ht="12.75">
      <c r="A325" s="54"/>
      <c r="B325" s="112">
        <v>1994</v>
      </c>
      <c r="C325" s="2">
        <v>684193956</v>
      </c>
      <c r="D325" s="2">
        <v>259009264</v>
      </c>
      <c r="E325" s="2">
        <v>691777042</v>
      </c>
      <c r="F325" s="2">
        <v>72732935</v>
      </c>
      <c r="G325" s="3">
        <f t="shared" si="24"/>
        <v>1707713197</v>
      </c>
      <c r="H325" s="2">
        <v>0</v>
      </c>
    </row>
    <row r="326" spans="1:8" ht="12.75">
      <c r="A326" s="54"/>
      <c r="B326" s="112">
        <v>1995</v>
      </c>
      <c r="C326" s="2">
        <v>709493426</v>
      </c>
      <c r="D326" s="2">
        <v>243301024</v>
      </c>
      <c r="E326" s="2">
        <v>704786886</v>
      </c>
      <c r="F326" s="2">
        <v>75550966</v>
      </c>
      <c r="G326" s="3">
        <f t="shared" si="24"/>
        <v>1733132302</v>
      </c>
      <c r="H326" s="2">
        <v>0</v>
      </c>
    </row>
    <row r="327" spans="1:8" ht="12.75">
      <c r="A327" s="54"/>
      <c r="B327" s="112">
        <v>1996</v>
      </c>
      <c r="C327" s="2">
        <v>679253235</v>
      </c>
      <c r="D327" s="2">
        <v>238600553</v>
      </c>
      <c r="E327" s="2">
        <v>1146866345</v>
      </c>
      <c r="F327" s="2">
        <v>70332244</v>
      </c>
      <c r="G327" s="3">
        <f t="shared" si="24"/>
        <v>2135052377</v>
      </c>
      <c r="H327" s="2">
        <v>0</v>
      </c>
    </row>
    <row r="328" spans="1:8" ht="12.75">
      <c r="A328" s="54"/>
      <c r="B328" s="112">
        <v>1997</v>
      </c>
      <c r="C328" s="2">
        <v>685764267</v>
      </c>
      <c r="D328" s="2">
        <v>227148652</v>
      </c>
      <c r="E328" s="2">
        <v>1197733300</v>
      </c>
      <c r="F328" s="2">
        <v>80780006</v>
      </c>
      <c r="G328" s="3">
        <f t="shared" si="24"/>
        <v>2191426225</v>
      </c>
      <c r="H328" s="2">
        <v>0</v>
      </c>
    </row>
    <row r="329" spans="1:8" ht="12.75">
      <c r="A329" s="54"/>
      <c r="B329" s="112">
        <v>1998</v>
      </c>
      <c r="C329" s="117">
        <v>717084967</v>
      </c>
      <c r="D329" s="117">
        <v>276999929</v>
      </c>
      <c r="E329" s="117">
        <v>1308400017</v>
      </c>
      <c r="F329" s="117">
        <v>75177676</v>
      </c>
      <c r="G329" s="3">
        <f t="shared" si="24"/>
        <v>2377662589</v>
      </c>
      <c r="H329" s="2">
        <v>0</v>
      </c>
    </row>
    <row r="330" spans="1:9" ht="12.75">
      <c r="A330" s="54"/>
      <c r="B330" s="112">
        <v>1999</v>
      </c>
      <c r="C330" s="117">
        <v>700222456</v>
      </c>
      <c r="D330" s="117">
        <v>467201248</v>
      </c>
      <c r="E330" s="117">
        <v>1491243860</v>
      </c>
      <c r="F330" s="117">
        <v>22795978</v>
      </c>
      <c r="G330" s="3">
        <f t="shared" si="24"/>
        <v>2681463542</v>
      </c>
      <c r="H330" s="2">
        <v>9174563</v>
      </c>
      <c r="I330" t="s">
        <v>345</v>
      </c>
    </row>
    <row r="331" ht="12.75">
      <c r="A331" s="54"/>
    </row>
    <row r="332" spans="1:8" ht="12.75">
      <c r="A332" s="54" t="s">
        <v>48</v>
      </c>
      <c r="B332" s="112">
        <v>1988</v>
      </c>
      <c r="C332" s="2">
        <v>1251563117</v>
      </c>
      <c r="D332" s="2">
        <v>931078974</v>
      </c>
      <c r="E332" s="2">
        <v>2156992186</v>
      </c>
      <c r="F332" s="2">
        <v>0</v>
      </c>
      <c r="G332" s="3">
        <f aca="true" t="shared" si="25" ref="G332:G343">SUM(C332:F332)</f>
        <v>4339634277</v>
      </c>
      <c r="H332" s="2">
        <v>0</v>
      </c>
    </row>
    <row r="333" spans="1:8" ht="12.75">
      <c r="A333" s="54"/>
      <c r="B333" s="112">
        <v>1989</v>
      </c>
      <c r="C333" s="2">
        <v>1198180850</v>
      </c>
      <c r="D333" s="2">
        <v>1123059899</v>
      </c>
      <c r="E333" s="2">
        <v>2124022136</v>
      </c>
      <c r="F333" s="2">
        <v>0</v>
      </c>
      <c r="G333" s="3">
        <f t="shared" si="25"/>
        <v>4445262885</v>
      </c>
      <c r="H333" s="2">
        <v>0</v>
      </c>
    </row>
    <row r="334" spans="1:8" ht="12.75">
      <c r="A334" s="54"/>
      <c r="B334" s="112">
        <v>1990</v>
      </c>
      <c r="C334" s="2">
        <v>1240651317</v>
      </c>
      <c r="D334" s="2">
        <v>1097030145.56</v>
      </c>
      <c r="E334" s="2">
        <v>2324782100</v>
      </c>
      <c r="F334" s="2">
        <v>0</v>
      </c>
      <c r="G334" s="3">
        <f t="shared" si="25"/>
        <v>4662463562.559999</v>
      </c>
      <c r="H334" s="2">
        <v>0</v>
      </c>
    </row>
    <row r="335" spans="1:8" ht="12.75">
      <c r="A335" s="54"/>
      <c r="B335" s="112">
        <v>1991</v>
      </c>
      <c r="C335" s="2">
        <v>1349911823</v>
      </c>
      <c r="D335" s="2">
        <v>1389277893</v>
      </c>
      <c r="E335" s="2">
        <v>2060112323</v>
      </c>
      <c r="F335" s="2">
        <v>0</v>
      </c>
      <c r="G335" s="3">
        <f t="shared" si="25"/>
        <v>4799302039</v>
      </c>
      <c r="H335" s="2">
        <v>0</v>
      </c>
    </row>
    <row r="336" spans="1:8" ht="12.75">
      <c r="A336" s="54"/>
      <c r="B336" s="112">
        <v>1992</v>
      </c>
      <c r="C336" s="2">
        <v>1459548738</v>
      </c>
      <c r="D336" s="2">
        <v>1175246705.76</v>
      </c>
      <c r="E336" s="2">
        <v>2124405592</v>
      </c>
      <c r="F336" s="2">
        <v>0</v>
      </c>
      <c r="G336" s="3">
        <f t="shared" si="25"/>
        <v>4759201035.76</v>
      </c>
      <c r="H336" s="2">
        <v>0</v>
      </c>
    </row>
    <row r="337" spans="1:8" ht="12.75">
      <c r="A337" s="54"/>
      <c r="B337" s="112">
        <v>1993</v>
      </c>
      <c r="C337" s="2">
        <v>1527419510</v>
      </c>
      <c r="D337" s="2">
        <v>989233343</v>
      </c>
      <c r="E337" s="2">
        <v>2188748651</v>
      </c>
      <c r="F337" s="2">
        <v>0</v>
      </c>
      <c r="G337" s="3">
        <f t="shared" si="25"/>
        <v>4705401504</v>
      </c>
      <c r="H337" s="2">
        <v>0</v>
      </c>
    </row>
    <row r="338" spans="1:8" ht="12.75">
      <c r="A338" s="54"/>
      <c r="B338" s="112">
        <v>1994</v>
      </c>
      <c r="C338" s="2">
        <v>1671769259</v>
      </c>
      <c r="D338" s="2">
        <v>1204134118</v>
      </c>
      <c r="E338" s="2">
        <v>2189107887</v>
      </c>
      <c r="F338" s="2">
        <v>0</v>
      </c>
      <c r="G338" s="3">
        <f t="shared" si="25"/>
        <v>5065011264</v>
      </c>
      <c r="H338" s="2">
        <v>0</v>
      </c>
    </row>
    <row r="339" spans="1:8" ht="12.75">
      <c r="A339" s="54"/>
      <c r="B339" s="112">
        <v>1995</v>
      </c>
      <c r="C339" s="2">
        <v>1839124315</v>
      </c>
      <c r="D339" s="2">
        <v>1188539399</v>
      </c>
      <c r="E339" s="2">
        <v>2347301665</v>
      </c>
      <c r="F339" s="2">
        <v>0</v>
      </c>
      <c r="G339" s="3">
        <f t="shared" si="25"/>
        <v>5374965379</v>
      </c>
      <c r="H339" s="2">
        <v>0</v>
      </c>
    </row>
    <row r="340" spans="1:8" ht="12.75">
      <c r="A340" s="54"/>
      <c r="B340" s="112">
        <v>1996</v>
      </c>
      <c r="C340" s="2">
        <v>1682414277</v>
      </c>
      <c r="D340" s="2">
        <v>1114522624</v>
      </c>
      <c r="E340" s="2">
        <v>2383805840</v>
      </c>
      <c r="F340" s="2">
        <v>0</v>
      </c>
      <c r="G340" s="3">
        <f t="shared" si="25"/>
        <v>5180742741</v>
      </c>
      <c r="H340" s="2">
        <v>0</v>
      </c>
    </row>
    <row r="341" spans="1:8" ht="12.75">
      <c r="A341" s="54"/>
      <c r="B341" s="112">
        <v>1997</v>
      </c>
      <c r="C341" s="2">
        <v>1669250470</v>
      </c>
      <c r="D341" s="2">
        <v>1139674732</v>
      </c>
      <c r="E341" s="2">
        <v>2374229300</v>
      </c>
      <c r="F341" s="2">
        <v>0</v>
      </c>
      <c r="G341" s="3">
        <f t="shared" si="25"/>
        <v>5183154502</v>
      </c>
      <c r="H341" s="2">
        <v>0</v>
      </c>
    </row>
    <row r="342" spans="1:8" ht="12.75">
      <c r="A342" s="54"/>
      <c r="B342" s="112">
        <v>1998</v>
      </c>
      <c r="C342" s="117">
        <v>1637956937</v>
      </c>
      <c r="D342" s="117">
        <v>1032414678</v>
      </c>
      <c r="E342" s="117">
        <v>2420090787</v>
      </c>
      <c r="F342" s="2">
        <v>0</v>
      </c>
      <c r="G342" s="3">
        <f t="shared" si="25"/>
        <v>5090462402</v>
      </c>
      <c r="H342" s="2">
        <v>0</v>
      </c>
    </row>
    <row r="343" spans="1:8" ht="12.75">
      <c r="A343" s="54"/>
      <c r="B343" s="112">
        <v>1999</v>
      </c>
      <c r="C343" s="117">
        <v>1653760006</v>
      </c>
      <c r="D343" s="117">
        <v>1275930746</v>
      </c>
      <c r="E343" s="117">
        <v>2502569907</v>
      </c>
      <c r="F343" s="2">
        <v>0</v>
      </c>
      <c r="G343" s="3">
        <f t="shared" si="25"/>
        <v>5432260659</v>
      </c>
      <c r="H343" s="2">
        <v>0</v>
      </c>
    </row>
    <row r="344" ht="12.75">
      <c r="A344" s="54"/>
    </row>
    <row r="345" spans="1:8" ht="12.75">
      <c r="A345" s="54" t="s">
        <v>49</v>
      </c>
      <c r="B345" s="112">
        <v>1988</v>
      </c>
      <c r="C345" s="2">
        <v>169041608</v>
      </c>
      <c r="D345" s="2">
        <v>148382870</v>
      </c>
      <c r="E345" s="2">
        <v>143818697</v>
      </c>
      <c r="F345" s="2">
        <v>34022445</v>
      </c>
      <c r="G345" s="3">
        <f aca="true" t="shared" si="26" ref="G345:G356">SUM(C345:F345)</f>
        <v>495265620</v>
      </c>
      <c r="H345" s="2">
        <v>0</v>
      </c>
    </row>
    <row r="346" spans="1:8" ht="12.75">
      <c r="A346" s="54"/>
      <c r="B346" s="112">
        <v>1989</v>
      </c>
      <c r="C346" s="2">
        <v>147923715</v>
      </c>
      <c r="D346" s="2">
        <v>178608344</v>
      </c>
      <c r="E346" s="2">
        <v>159327524</v>
      </c>
      <c r="F346" s="2">
        <v>28160686</v>
      </c>
      <c r="G346" s="3">
        <f t="shared" si="26"/>
        <v>514020269</v>
      </c>
      <c r="H346" s="2">
        <v>0</v>
      </c>
    </row>
    <row r="347" spans="1:8" ht="12.75">
      <c r="A347" s="54"/>
      <c r="B347" s="112">
        <v>1990</v>
      </c>
      <c r="C347" s="2">
        <v>151461664</v>
      </c>
      <c r="D347" s="2">
        <v>174514866.52</v>
      </c>
      <c r="E347" s="2">
        <v>168978142</v>
      </c>
      <c r="F347" s="2">
        <v>28984099</v>
      </c>
      <c r="G347" s="3">
        <f t="shared" si="26"/>
        <v>523938771.52</v>
      </c>
      <c r="H347" s="2">
        <v>0</v>
      </c>
    </row>
    <row r="348" spans="1:8" ht="12.75">
      <c r="A348" s="54"/>
      <c r="B348" s="112">
        <v>1991</v>
      </c>
      <c r="C348" s="2">
        <v>159736732</v>
      </c>
      <c r="D348" s="2">
        <v>168421262</v>
      </c>
      <c r="E348" s="2">
        <v>182006785</v>
      </c>
      <c r="F348" s="2">
        <v>0</v>
      </c>
      <c r="G348" s="3">
        <f t="shared" si="26"/>
        <v>510164779</v>
      </c>
      <c r="H348" s="2">
        <v>0</v>
      </c>
    </row>
    <row r="349" spans="1:8" ht="12.75">
      <c r="A349" s="54"/>
      <c r="B349" s="112">
        <v>1992</v>
      </c>
      <c r="C349" s="2">
        <v>167589649</v>
      </c>
      <c r="D349" s="2">
        <v>177152069.48</v>
      </c>
      <c r="E349" s="2">
        <v>194197079</v>
      </c>
      <c r="F349" s="2">
        <v>0</v>
      </c>
      <c r="G349" s="3">
        <f t="shared" si="26"/>
        <v>538938797.48</v>
      </c>
      <c r="H349" s="2">
        <v>0</v>
      </c>
    </row>
    <row r="350" spans="1:8" ht="12.75">
      <c r="A350" s="54"/>
      <c r="B350" s="112">
        <v>1993</v>
      </c>
      <c r="C350" s="2">
        <v>176808984</v>
      </c>
      <c r="D350" s="2">
        <v>137333187</v>
      </c>
      <c r="E350" s="2">
        <v>206653950</v>
      </c>
      <c r="F350" s="2">
        <v>40838724</v>
      </c>
      <c r="G350" s="3">
        <f t="shared" si="26"/>
        <v>561634845</v>
      </c>
      <c r="H350" s="2">
        <v>0</v>
      </c>
    </row>
    <row r="351" spans="1:8" ht="12.75">
      <c r="A351" s="54"/>
      <c r="B351" s="112">
        <v>1994</v>
      </c>
      <c r="C351" s="2">
        <v>184354230</v>
      </c>
      <c r="D351" s="2">
        <v>179294334</v>
      </c>
      <c r="E351" s="2">
        <v>216362491</v>
      </c>
      <c r="F351" s="2">
        <v>41066926</v>
      </c>
      <c r="G351" s="3">
        <f t="shared" si="26"/>
        <v>621077981</v>
      </c>
      <c r="H351" s="2">
        <v>0</v>
      </c>
    </row>
    <row r="352" spans="1:8" ht="12.75">
      <c r="A352" s="54"/>
      <c r="B352" s="112">
        <v>1995</v>
      </c>
      <c r="C352" s="2">
        <v>190008113</v>
      </c>
      <c r="D352" s="2">
        <v>163550032</v>
      </c>
      <c r="E352" s="2">
        <v>218117329</v>
      </c>
      <c r="F352" s="2">
        <v>36557026</v>
      </c>
      <c r="G352" s="3">
        <f t="shared" si="26"/>
        <v>608232500</v>
      </c>
      <c r="H352" s="2">
        <v>0</v>
      </c>
    </row>
    <row r="353" spans="1:8" ht="12.75">
      <c r="A353" s="54"/>
      <c r="B353" s="112">
        <v>1996</v>
      </c>
      <c r="C353" s="2">
        <v>193636502</v>
      </c>
      <c r="D353" s="2">
        <v>118717121</v>
      </c>
      <c r="E353" s="2">
        <v>228259960</v>
      </c>
      <c r="F353" s="2">
        <v>19699949</v>
      </c>
      <c r="G353" s="3">
        <f t="shared" si="26"/>
        <v>560313532</v>
      </c>
      <c r="H353" s="2">
        <v>0</v>
      </c>
    </row>
    <row r="354" spans="1:8" ht="12.75">
      <c r="A354" s="54"/>
      <c r="B354" s="112">
        <v>1997</v>
      </c>
      <c r="C354" s="2">
        <v>193559711</v>
      </c>
      <c r="D354" s="2">
        <v>114621272</v>
      </c>
      <c r="E354" s="2">
        <v>233730642</v>
      </c>
      <c r="F354" s="2">
        <v>24378933</v>
      </c>
      <c r="G354" s="3">
        <f t="shared" si="26"/>
        <v>566290558</v>
      </c>
      <c r="H354" s="2">
        <v>0</v>
      </c>
    </row>
    <row r="355" spans="1:8" ht="12.75">
      <c r="A355" s="54"/>
      <c r="B355" s="112">
        <v>1998</v>
      </c>
      <c r="C355" s="117">
        <v>185814389</v>
      </c>
      <c r="D355" s="117">
        <v>112354833</v>
      </c>
      <c r="E355" s="117">
        <v>240114841</v>
      </c>
      <c r="F355" s="117">
        <v>30435668</v>
      </c>
      <c r="G355" s="3">
        <f t="shared" si="26"/>
        <v>568719731</v>
      </c>
      <c r="H355" s="2">
        <v>0</v>
      </c>
    </row>
    <row r="356" spans="1:8" ht="12.75">
      <c r="A356" s="54"/>
      <c r="B356" s="112">
        <v>1999</v>
      </c>
      <c r="C356" s="117">
        <v>190832253</v>
      </c>
      <c r="D356" s="117">
        <v>146602863</v>
      </c>
      <c r="E356" s="117">
        <v>251313879</v>
      </c>
      <c r="F356" s="117">
        <v>21499523</v>
      </c>
      <c r="G356" s="3">
        <f t="shared" si="26"/>
        <v>610248518</v>
      </c>
      <c r="H356" s="2">
        <v>0</v>
      </c>
    </row>
    <row r="357" ht="12.75">
      <c r="A357" s="54"/>
    </row>
    <row r="358" spans="1:8" ht="12.75">
      <c r="A358" s="54" t="s">
        <v>50</v>
      </c>
      <c r="B358" s="112">
        <v>1988</v>
      </c>
      <c r="C358" s="2">
        <v>433750438</v>
      </c>
      <c r="D358" s="2">
        <v>418065185</v>
      </c>
      <c r="E358" s="2">
        <v>629941666</v>
      </c>
      <c r="F358" s="2">
        <v>0</v>
      </c>
      <c r="G358" s="3">
        <f aca="true" t="shared" si="27" ref="G358:G369">SUM(C358:F358)</f>
        <v>1481757289</v>
      </c>
      <c r="H358" s="2">
        <v>0</v>
      </c>
    </row>
    <row r="359" spans="1:8" ht="12.75">
      <c r="A359" s="54"/>
      <c r="B359" s="112">
        <v>1989</v>
      </c>
      <c r="C359" s="2">
        <v>398868887</v>
      </c>
      <c r="D359" s="2">
        <v>450436550</v>
      </c>
      <c r="E359" s="2">
        <v>678877041</v>
      </c>
      <c r="F359" s="2">
        <v>0</v>
      </c>
      <c r="G359" s="3">
        <f t="shared" si="27"/>
        <v>1528182478</v>
      </c>
      <c r="H359" s="2">
        <v>0</v>
      </c>
    </row>
    <row r="360" spans="1:8" ht="12.75">
      <c r="A360" s="54"/>
      <c r="B360" s="112">
        <v>1990</v>
      </c>
      <c r="C360" s="2">
        <v>421996673</v>
      </c>
      <c r="D360" s="2">
        <v>467201546.16</v>
      </c>
      <c r="E360" s="2">
        <v>765338463</v>
      </c>
      <c r="F360" s="2">
        <v>0</v>
      </c>
      <c r="G360" s="3">
        <f t="shared" si="27"/>
        <v>1654536682.16</v>
      </c>
      <c r="H360" s="2">
        <v>0</v>
      </c>
    </row>
    <row r="361" spans="1:8" ht="12.75">
      <c r="A361" s="54"/>
      <c r="B361" s="112">
        <v>1991</v>
      </c>
      <c r="C361" s="2">
        <v>470693992</v>
      </c>
      <c r="D361" s="2">
        <v>480634914</v>
      </c>
      <c r="E361" s="2">
        <v>809821032</v>
      </c>
      <c r="F361" s="2">
        <v>0</v>
      </c>
      <c r="G361" s="3">
        <f t="shared" si="27"/>
        <v>1761149938</v>
      </c>
      <c r="H361" s="2">
        <v>0</v>
      </c>
    </row>
    <row r="362" spans="1:8" ht="12.75">
      <c r="A362" s="54"/>
      <c r="B362" s="112">
        <v>1992</v>
      </c>
      <c r="C362" s="2">
        <v>488454238</v>
      </c>
      <c r="D362" s="2">
        <v>439973744.92</v>
      </c>
      <c r="E362" s="2">
        <v>873692323</v>
      </c>
      <c r="F362" s="2">
        <v>0</v>
      </c>
      <c r="G362" s="3">
        <f t="shared" si="27"/>
        <v>1802120305.92</v>
      </c>
      <c r="H362" s="2">
        <v>0</v>
      </c>
    </row>
    <row r="363" spans="1:8" ht="12.75">
      <c r="A363" s="54"/>
      <c r="B363" s="112">
        <v>1993</v>
      </c>
      <c r="C363" s="2">
        <v>493313156</v>
      </c>
      <c r="D363" s="2">
        <v>345751489</v>
      </c>
      <c r="E363" s="2">
        <v>938737324</v>
      </c>
      <c r="F363" s="2">
        <v>0</v>
      </c>
      <c r="G363" s="3">
        <f t="shared" si="27"/>
        <v>1777801969</v>
      </c>
      <c r="H363" s="2">
        <v>0</v>
      </c>
    </row>
    <row r="364" spans="1:8" ht="12.75">
      <c r="A364" s="54"/>
      <c r="B364" s="112">
        <v>1994</v>
      </c>
      <c r="C364" s="2">
        <v>540223282</v>
      </c>
      <c r="D364" s="2">
        <v>712764436</v>
      </c>
      <c r="E364" s="2">
        <v>910908244</v>
      </c>
      <c r="F364" s="2">
        <v>0</v>
      </c>
      <c r="G364" s="3">
        <f t="shared" si="27"/>
        <v>2163895962</v>
      </c>
      <c r="H364" s="2">
        <v>0</v>
      </c>
    </row>
    <row r="365" spans="1:8" ht="12.75">
      <c r="A365" s="54"/>
      <c r="B365" s="112">
        <v>1995</v>
      </c>
      <c r="C365" s="2">
        <v>580304048</v>
      </c>
      <c r="D365" s="2">
        <v>1088285987</v>
      </c>
      <c r="E365" s="2">
        <v>946054978</v>
      </c>
      <c r="F365" s="2">
        <v>0</v>
      </c>
      <c r="G365" s="3">
        <f t="shared" si="27"/>
        <v>2614645013</v>
      </c>
      <c r="H365" s="2">
        <v>0</v>
      </c>
    </row>
    <row r="366" spans="1:8" ht="12.75">
      <c r="A366" s="54"/>
      <c r="B366" s="112">
        <v>1996</v>
      </c>
      <c r="C366" s="2">
        <v>573723813</v>
      </c>
      <c r="D366" s="2">
        <v>672044173</v>
      </c>
      <c r="E366" s="2">
        <v>984252981</v>
      </c>
      <c r="F366" s="2">
        <v>0</v>
      </c>
      <c r="G366" s="3">
        <f t="shared" si="27"/>
        <v>2230020967</v>
      </c>
      <c r="H366" s="2">
        <v>0</v>
      </c>
    </row>
    <row r="367" spans="1:8" ht="12.75">
      <c r="A367" s="54"/>
      <c r="B367" s="112">
        <v>1997</v>
      </c>
      <c r="C367" s="2">
        <v>574539177</v>
      </c>
      <c r="D367" s="2">
        <v>814868462</v>
      </c>
      <c r="E367" s="2">
        <v>1034818205</v>
      </c>
      <c r="F367" s="2">
        <v>0</v>
      </c>
      <c r="G367" s="3">
        <f t="shared" si="27"/>
        <v>2424225844</v>
      </c>
      <c r="H367" s="2">
        <v>0</v>
      </c>
    </row>
    <row r="368" spans="1:8" ht="12.75">
      <c r="A368" s="54"/>
      <c r="B368" s="112">
        <v>1998</v>
      </c>
      <c r="C368" s="117">
        <v>582942458</v>
      </c>
      <c r="D368" s="117">
        <v>782597180</v>
      </c>
      <c r="E368" s="117">
        <v>1122058076</v>
      </c>
      <c r="F368" s="2">
        <v>0</v>
      </c>
      <c r="G368" s="3">
        <f t="shared" si="27"/>
        <v>2487597714</v>
      </c>
      <c r="H368" s="2">
        <v>0</v>
      </c>
    </row>
    <row r="369" spans="1:8" ht="12.75">
      <c r="A369" s="54"/>
      <c r="B369" s="112">
        <v>1999</v>
      </c>
      <c r="C369" s="117">
        <v>577215782</v>
      </c>
      <c r="D369" s="117">
        <v>814694416</v>
      </c>
      <c r="E369" s="117">
        <v>1223157898</v>
      </c>
      <c r="F369" s="2">
        <v>0</v>
      </c>
      <c r="G369" s="3">
        <f t="shared" si="27"/>
        <v>2615068096</v>
      </c>
      <c r="H369" s="2">
        <v>0</v>
      </c>
    </row>
    <row r="370" ht="12.75">
      <c r="A370" s="54"/>
    </row>
    <row r="371" spans="1:8" ht="12.75">
      <c r="A371" s="54" t="s">
        <v>51</v>
      </c>
      <c r="B371" s="112">
        <v>1988</v>
      </c>
      <c r="C371" s="2">
        <v>188056206</v>
      </c>
      <c r="D371" s="2">
        <v>159617086</v>
      </c>
      <c r="E371" s="2">
        <v>239835297</v>
      </c>
      <c r="F371" s="2">
        <v>0</v>
      </c>
      <c r="G371" s="3">
        <f aca="true" t="shared" si="28" ref="G371:G382">SUM(C371:F371)</f>
        <v>587508589</v>
      </c>
      <c r="H371" s="2">
        <v>0</v>
      </c>
    </row>
    <row r="372" spans="1:8" ht="12.75">
      <c r="A372" s="54"/>
      <c r="B372" s="112">
        <v>1989</v>
      </c>
      <c r="C372" s="2">
        <v>187685850</v>
      </c>
      <c r="D372" s="2">
        <v>179579717</v>
      </c>
      <c r="E372" s="2">
        <v>278227085</v>
      </c>
      <c r="F372" s="2">
        <v>0</v>
      </c>
      <c r="G372" s="3">
        <f t="shared" si="28"/>
        <v>645492652</v>
      </c>
      <c r="H372" s="2">
        <v>0</v>
      </c>
    </row>
    <row r="373" spans="1:8" ht="12.75">
      <c r="A373" s="54"/>
      <c r="B373" s="112">
        <v>1990</v>
      </c>
      <c r="C373" s="2">
        <v>211526018</v>
      </c>
      <c r="D373" s="2">
        <v>209381798.28</v>
      </c>
      <c r="E373" s="2">
        <v>329258460</v>
      </c>
      <c r="F373" s="2">
        <v>0</v>
      </c>
      <c r="G373" s="3">
        <f t="shared" si="28"/>
        <v>750166276.28</v>
      </c>
      <c r="H373" s="2">
        <v>0</v>
      </c>
    </row>
    <row r="374" spans="1:8" ht="12.75">
      <c r="A374" s="54"/>
      <c r="B374" s="112">
        <v>1991</v>
      </c>
      <c r="C374" s="2">
        <v>235029695</v>
      </c>
      <c r="D374" s="2">
        <v>257079113</v>
      </c>
      <c r="E374" s="2">
        <v>347250712</v>
      </c>
      <c r="F374" s="2">
        <v>0</v>
      </c>
      <c r="G374" s="3">
        <f t="shared" si="28"/>
        <v>839359520</v>
      </c>
      <c r="H374" s="2">
        <v>0</v>
      </c>
    </row>
    <row r="375" spans="1:8" ht="12.75">
      <c r="A375" s="54"/>
      <c r="B375" s="112">
        <v>1992</v>
      </c>
      <c r="C375" s="2">
        <v>252421794</v>
      </c>
      <c r="D375" s="2">
        <v>228215561.12</v>
      </c>
      <c r="E375" s="2">
        <v>354132389</v>
      </c>
      <c r="F375" s="2">
        <v>0</v>
      </c>
      <c r="G375" s="3">
        <f t="shared" si="28"/>
        <v>834769744.12</v>
      </c>
      <c r="H375" s="2">
        <v>0</v>
      </c>
    </row>
    <row r="376" spans="1:8" ht="12.75">
      <c r="A376" s="54"/>
      <c r="B376" s="112">
        <v>1993</v>
      </c>
      <c r="C376" s="2">
        <v>259412256</v>
      </c>
      <c r="D376" s="2">
        <v>224454266</v>
      </c>
      <c r="E376" s="2">
        <v>382539332</v>
      </c>
      <c r="F376" s="2">
        <v>0</v>
      </c>
      <c r="G376" s="3">
        <f t="shared" si="28"/>
        <v>866405854</v>
      </c>
      <c r="H376" s="2">
        <v>0</v>
      </c>
    </row>
    <row r="377" spans="1:8" ht="12.75">
      <c r="A377" s="54"/>
      <c r="B377" s="112">
        <v>1994</v>
      </c>
      <c r="C377" s="2">
        <v>303621694</v>
      </c>
      <c r="D377" s="2">
        <v>330815670</v>
      </c>
      <c r="E377" s="2">
        <v>398438708</v>
      </c>
      <c r="F377" s="2">
        <v>0</v>
      </c>
      <c r="G377" s="3">
        <f t="shared" si="28"/>
        <v>1032876072</v>
      </c>
      <c r="H377" s="2">
        <v>0</v>
      </c>
    </row>
    <row r="378" spans="1:8" ht="12.75">
      <c r="A378" s="54"/>
      <c r="B378" s="112">
        <v>1995</v>
      </c>
      <c r="C378" s="2">
        <v>328707652</v>
      </c>
      <c r="D378" s="2">
        <v>331575221</v>
      </c>
      <c r="E378" s="2">
        <v>423068962</v>
      </c>
      <c r="F378" s="2">
        <v>0</v>
      </c>
      <c r="G378" s="3">
        <f t="shared" si="28"/>
        <v>1083351835</v>
      </c>
      <c r="H378" s="2">
        <v>0</v>
      </c>
    </row>
    <row r="379" spans="1:8" ht="12.75">
      <c r="A379" s="54"/>
      <c r="B379" s="112">
        <v>1996</v>
      </c>
      <c r="C379" s="2">
        <v>339210804</v>
      </c>
      <c r="D379" s="2">
        <v>329511360</v>
      </c>
      <c r="E379" s="2">
        <v>455923916</v>
      </c>
      <c r="F379" s="2">
        <v>0</v>
      </c>
      <c r="G379" s="3">
        <f t="shared" si="28"/>
        <v>1124646080</v>
      </c>
      <c r="H379" s="2">
        <v>0</v>
      </c>
    </row>
    <row r="380" spans="1:8" ht="12.75">
      <c r="A380" s="54"/>
      <c r="B380" s="112">
        <v>1997</v>
      </c>
      <c r="C380" s="2">
        <v>364319447</v>
      </c>
      <c r="D380" s="2">
        <v>347039518</v>
      </c>
      <c r="E380" s="2">
        <v>477837146</v>
      </c>
      <c r="F380" s="2">
        <v>0</v>
      </c>
      <c r="G380" s="3">
        <f t="shared" si="28"/>
        <v>1189196111</v>
      </c>
      <c r="H380" s="2">
        <v>0</v>
      </c>
    </row>
    <row r="381" spans="1:8" ht="12.75">
      <c r="A381" s="54"/>
      <c r="B381" s="112">
        <v>1998</v>
      </c>
      <c r="C381" s="117">
        <v>383955521</v>
      </c>
      <c r="D381" s="117">
        <v>303351906</v>
      </c>
      <c r="E381" s="117">
        <v>501685748</v>
      </c>
      <c r="F381" s="2">
        <v>0</v>
      </c>
      <c r="G381" s="3">
        <f t="shared" si="28"/>
        <v>1188993175</v>
      </c>
      <c r="H381" s="2">
        <v>0</v>
      </c>
    </row>
    <row r="382" spans="1:8" ht="12.75">
      <c r="A382" s="54"/>
      <c r="B382" s="112">
        <v>1999</v>
      </c>
      <c r="C382" s="117">
        <v>393472325</v>
      </c>
      <c r="D382" s="117">
        <v>397510883</v>
      </c>
      <c r="E382" s="117">
        <v>577477196</v>
      </c>
      <c r="F382" s="2">
        <v>0</v>
      </c>
      <c r="G382" s="3">
        <f t="shared" si="28"/>
        <v>1368460404</v>
      </c>
      <c r="H382" s="2">
        <v>0</v>
      </c>
    </row>
    <row r="383" ht="12.75">
      <c r="A383" s="54"/>
    </row>
    <row r="384" spans="1:8" ht="12.75">
      <c r="A384" s="54" t="s">
        <v>52</v>
      </c>
      <c r="B384" s="112">
        <v>1988</v>
      </c>
      <c r="C384" s="2">
        <v>252803488</v>
      </c>
      <c r="D384" s="2">
        <v>119901061</v>
      </c>
      <c r="E384" s="2">
        <v>203345399</v>
      </c>
      <c r="F384" s="2">
        <v>87655124</v>
      </c>
      <c r="G384" s="3">
        <f aca="true" t="shared" si="29" ref="G384:G395">SUM(C384:F384)</f>
        <v>663705072</v>
      </c>
      <c r="H384" s="2">
        <v>0</v>
      </c>
    </row>
    <row r="385" spans="1:8" ht="12.75">
      <c r="A385" s="54"/>
      <c r="B385" s="112">
        <v>1989</v>
      </c>
      <c r="C385" s="2">
        <v>234946765</v>
      </c>
      <c r="D385" s="2">
        <v>217312983</v>
      </c>
      <c r="E385" s="2">
        <v>235348015</v>
      </c>
      <c r="F385" s="2">
        <v>75157619</v>
      </c>
      <c r="G385" s="3">
        <f t="shared" si="29"/>
        <v>762765382</v>
      </c>
      <c r="H385" s="2">
        <v>0</v>
      </c>
    </row>
    <row r="386" spans="1:8" ht="12.75">
      <c r="A386" s="54"/>
      <c r="B386" s="112">
        <v>1990</v>
      </c>
      <c r="C386" s="2">
        <v>241536221</v>
      </c>
      <c r="D386" s="2">
        <v>259760502.2</v>
      </c>
      <c r="E386" s="2">
        <v>240900345</v>
      </c>
      <c r="F386" s="2">
        <v>92438242</v>
      </c>
      <c r="G386" s="3">
        <f t="shared" si="29"/>
        <v>834635310.2</v>
      </c>
      <c r="H386" s="2">
        <v>0</v>
      </c>
    </row>
    <row r="387" spans="1:8" ht="12.75">
      <c r="A387" s="54"/>
      <c r="B387" s="112">
        <v>1991</v>
      </c>
      <c r="C387" s="2">
        <v>260141719</v>
      </c>
      <c r="D387" s="2">
        <v>205080765</v>
      </c>
      <c r="E387" s="2">
        <v>241177952</v>
      </c>
      <c r="F387" s="2">
        <v>82311078</v>
      </c>
      <c r="G387" s="3">
        <f t="shared" si="29"/>
        <v>788711514</v>
      </c>
      <c r="H387" s="2">
        <v>0</v>
      </c>
    </row>
    <row r="388" spans="1:8" ht="12.75">
      <c r="A388" s="54"/>
      <c r="B388" s="112">
        <v>1992</v>
      </c>
      <c r="C388" s="2">
        <v>285808181</v>
      </c>
      <c r="D388" s="2">
        <v>265144968.36</v>
      </c>
      <c r="E388" s="2">
        <v>253737165</v>
      </c>
      <c r="F388" s="2">
        <v>41944650</v>
      </c>
      <c r="G388" s="3">
        <f t="shared" si="29"/>
        <v>846634964.36</v>
      </c>
      <c r="H388" s="2">
        <v>0</v>
      </c>
    </row>
    <row r="389" spans="1:8" ht="12.75">
      <c r="A389" s="54"/>
      <c r="B389" s="112">
        <v>1993</v>
      </c>
      <c r="C389" s="2">
        <v>279493617</v>
      </c>
      <c r="D389" s="2">
        <v>264027730</v>
      </c>
      <c r="E389" s="2">
        <v>283496014</v>
      </c>
      <c r="F389" s="2">
        <v>74308335</v>
      </c>
      <c r="G389" s="3">
        <f t="shared" si="29"/>
        <v>901325696</v>
      </c>
      <c r="H389" s="2">
        <v>0</v>
      </c>
    </row>
    <row r="390" spans="1:8" ht="12.75">
      <c r="A390" s="54"/>
      <c r="B390" s="112">
        <v>1994</v>
      </c>
      <c r="C390" s="2">
        <v>314086073</v>
      </c>
      <c r="D390" s="2">
        <v>284405162</v>
      </c>
      <c r="E390" s="2">
        <v>286147819</v>
      </c>
      <c r="F390" s="2">
        <v>42554564</v>
      </c>
      <c r="G390" s="3">
        <f t="shared" si="29"/>
        <v>927193618</v>
      </c>
      <c r="H390" s="2">
        <v>0</v>
      </c>
    </row>
    <row r="391" spans="1:8" ht="12.75">
      <c r="A391" s="54"/>
      <c r="B391" s="112">
        <v>1995</v>
      </c>
      <c r="C391" s="2">
        <v>332373812</v>
      </c>
      <c r="D391" s="2">
        <v>272400511</v>
      </c>
      <c r="E391" s="2">
        <v>298025547</v>
      </c>
      <c r="F391" s="2">
        <v>28369697</v>
      </c>
      <c r="G391" s="3">
        <f t="shared" si="29"/>
        <v>931169567</v>
      </c>
      <c r="H391" s="2">
        <v>0</v>
      </c>
    </row>
    <row r="392" spans="1:8" ht="12.75">
      <c r="A392" s="54"/>
      <c r="B392" s="112">
        <v>1996</v>
      </c>
      <c r="C392" s="2">
        <v>356329729</v>
      </c>
      <c r="D392" s="2">
        <v>202957008</v>
      </c>
      <c r="E392" s="2">
        <v>306213178</v>
      </c>
      <c r="F392" s="2">
        <v>38576938</v>
      </c>
      <c r="G392" s="3">
        <f t="shared" si="29"/>
        <v>904076853</v>
      </c>
      <c r="H392" s="2">
        <v>0</v>
      </c>
    </row>
    <row r="393" spans="1:8" ht="12.75">
      <c r="A393" s="54"/>
      <c r="B393" s="112">
        <v>1997</v>
      </c>
      <c r="C393" s="2">
        <v>327085853</v>
      </c>
      <c r="D393" s="2">
        <v>269116727</v>
      </c>
      <c r="E393" s="2">
        <v>295343014</v>
      </c>
      <c r="F393" s="2">
        <v>66111619</v>
      </c>
      <c r="G393" s="3">
        <f t="shared" si="29"/>
        <v>957657213</v>
      </c>
      <c r="H393" s="2">
        <v>0</v>
      </c>
    </row>
    <row r="394" spans="1:8" ht="12.75">
      <c r="A394" s="54"/>
      <c r="B394" s="112">
        <v>1998</v>
      </c>
      <c r="C394" s="117">
        <v>379340368</v>
      </c>
      <c r="D394" s="117">
        <v>273163517</v>
      </c>
      <c r="E394" s="117">
        <v>296275080</v>
      </c>
      <c r="F394" s="117">
        <v>102922212</v>
      </c>
      <c r="G394" s="3">
        <f t="shared" si="29"/>
        <v>1051701177</v>
      </c>
      <c r="H394" s="2">
        <v>0</v>
      </c>
    </row>
    <row r="395" spans="1:8" ht="12.75">
      <c r="A395" s="54"/>
      <c r="B395" s="112">
        <v>1999</v>
      </c>
      <c r="C395" s="117">
        <v>383399884</v>
      </c>
      <c r="D395" s="117">
        <v>353550676</v>
      </c>
      <c r="E395" s="117">
        <v>311830778</v>
      </c>
      <c r="F395" s="117">
        <v>85811125</v>
      </c>
      <c r="G395" s="3">
        <f t="shared" si="29"/>
        <v>1134592463</v>
      </c>
      <c r="H395" s="2">
        <v>0</v>
      </c>
    </row>
    <row r="396" ht="12.75">
      <c r="A396" s="54"/>
    </row>
    <row r="397" spans="1:8" ht="12.75">
      <c r="A397" s="54" t="s">
        <v>53</v>
      </c>
      <c r="B397" s="112">
        <v>1988</v>
      </c>
      <c r="C397" s="2">
        <v>2073109199</v>
      </c>
      <c r="D397" s="2">
        <v>1731834873</v>
      </c>
      <c r="E397" s="2">
        <v>4227426164</v>
      </c>
      <c r="F397" s="2">
        <v>1108412108</v>
      </c>
      <c r="G397" s="3">
        <f aca="true" t="shared" si="30" ref="G397:G408">SUM(C397:F397)</f>
        <v>9140782344</v>
      </c>
      <c r="H397" s="2">
        <v>0</v>
      </c>
    </row>
    <row r="398" spans="1:8" ht="12.75">
      <c r="A398" s="54"/>
      <c r="B398" s="112">
        <v>1989</v>
      </c>
      <c r="C398" s="2">
        <v>2183764728</v>
      </c>
      <c r="D398" s="2">
        <v>1974007514</v>
      </c>
      <c r="E398" s="2">
        <v>4745054555</v>
      </c>
      <c r="F398" s="2">
        <v>969808889</v>
      </c>
      <c r="G398" s="3">
        <f t="shared" si="30"/>
        <v>9872635686</v>
      </c>
      <c r="H398" s="2">
        <v>0</v>
      </c>
    </row>
    <row r="399" spans="1:8" ht="12.75">
      <c r="A399" s="54"/>
      <c r="B399" s="112">
        <v>1990</v>
      </c>
      <c r="C399" s="2">
        <v>2364265442</v>
      </c>
      <c r="D399" s="2">
        <v>2550437378.92</v>
      </c>
      <c r="E399" s="2">
        <v>4888106724</v>
      </c>
      <c r="F399" s="2">
        <v>1133655124</v>
      </c>
      <c r="G399" s="3">
        <f t="shared" si="30"/>
        <v>10936464668.92</v>
      </c>
      <c r="H399" s="2">
        <v>0</v>
      </c>
    </row>
    <row r="400" spans="1:8" ht="12.75">
      <c r="A400" s="54"/>
      <c r="B400" s="112">
        <v>1991</v>
      </c>
      <c r="C400" s="2">
        <v>2444151278</v>
      </c>
      <c r="D400" s="2">
        <v>2481827275</v>
      </c>
      <c r="E400" s="2">
        <v>4397986945</v>
      </c>
      <c r="F400" s="2">
        <v>877253188</v>
      </c>
      <c r="G400" s="3">
        <f t="shared" si="30"/>
        <v>10201218686</v>
      </c>
      <c r="H400" s="2">
        <v>0</v>
      </c>
    </row>
    <row r="401" spans="1:8" ht="12.75">
      <c r="A401" s="54"/>
      <c r="B401" s="112">
        <v>1992</v>
      </c>
      <c r="C401" s="2">
        <v>2689828543</v>
      </c>
      <c r="D401" s="2">
        <v>2929192389.8</v>
      </c>
      <c r="E401" s="2">
        <v>4327663715</v>
      </c>
      <c r="F401" s="2">
        <v>575311765</v>
      </c>
      <c r="G401" s="3">
        <f t="shared" si="30"/>
        <v>10521996412.8</v>
      </c>
      <c r="H401" s="2">
        <v>0</v>
      </c>
    </row>
    <row r="402" spans="1:8" ht="12.75">
      <c r="A402" s="54"/>
      <c r="B402" s="112">
        <v>1993</v>
      </c>
      <c r="C402" s="2">
        <v>2996718589</v>
      </c>
      <c r="D402" s="2">
        <v>2532350985</v>
      </c>
      <c r="E402" s="2">
        <v>4245833860</v>
      </c>
      <c r="F402" s="2">
        <v>593521279</v>
      </c>
      <c r="G402" s="3">
        <f t="shared" si="30"/>
        <v>10368424713</v>
      </c>
      <c r="H402" s="2">
        <v>0</v>
      </c>
    </row>
    <row r="403" spans="1:8" ht="12.75">
      <c r="A403" s="54"/>
      <c r="B403" s="112">
        <v>1994</v>
      </c>
      <c r="C403" s="2">
        <v>3231932887</v>
      </c>
      <c r="D403" s="2">
        <v>2957910836</v>
      </c>
      <c r="E403" s="2">
        <v>4269926095</v>
      </c>
      <c r="F403" s="2">
        <v>639234053</v>
      </c>
      <c r="G403" s="3">
        <f t="shared" si="30"/>
        <v>11099003871</v>
      </c>
      <c r="H403" s="2">
        <v>0</v>
      </c>
    </row>
    <row r="404" spans="1:8" ht="12.75">
      <c r="A404" s="54"/>
      <c r="B404" s="112">
        <v>1995</v>
      </c>
      <c r="C404" s="2">
        <v>3175155312</v>
      </c>
      <c r="D404" s="2">
        <v>2682124713</v>
      </c>
      <c r="E404" s="2">
        <v>4157029058</v>
      </c>
      <c r="F404" s="2">
        <v>491233902</v>
      </c>
      <c r="G404" s="3">
        <f t="shared" si="30"/>
        <v>10505542985</v>
      </c>
      <c r="H404" s="2">
        <v>0</v>
      </c>
    </row>
    <row r="405" spans="1:8" ht="12.75">
      <c r="A405" s="54"/>
      <c r="B405" s="112">
        <v>1996</v>
      </c>
      <c r="C405" s="2">
        <v>2999224711</v>
      </c>
      <c r="D405" s="2">
        <v>2302871125</v>
      </c>
      <c r="E405" s="2">
        <v>4252812116</v>
      </c>
      <c r="F405" s="2">
        <v>640455344</v>
      </c>
      <c r="G405" s="3">
        <f t="shared" si="30"/>
        <v>10195363296</v>
      </c>
      <c r="H405" s="2">
        <v>0</v>
      </c>
    </row>
    <row r="406" spans="1:8" ht="12.75">
      <c r="A406" s="54"/>
      <c r="B406" s="112">
        <v>1997</v>
      </c>
      <c r="C406" s="2">
        <v>3196860901</v>
      </c>
      <c r="D406" s="2">
        <v>2545256440</v>
      </c>
      <c r="E406" s="2">
        <v>4294005693</v>
      </c>
      <c r="F406" s="2">
        <v>479246708</v>
      </c>
      <c r="G406" s="3">
        <f t="shared" si="30"/>
        <v>10515369742</v>
      </c>
      <c r="H406" s="2">
        <v>0</v>
      </c>
    </row>
    <row r="407" spans="1:8" ht="12.75">
      <c r="A407" s="54"/>
      <c r="B407" s="112">
        <v>1998</v>
      </c>
      <c r="C407" s="117">
        <v>3594018956</v>
      </c>
      <c r="D407" s="117">
        <v>2346820388</v>
      </c>
      <c r="E407" s="117">
        <v>4391742488</v>
      </c>
      <c r="F407" s="117">
        <v>303854623</v>
      </c>
      <c r="G407" s="3">
        <f t="shared" si="30"/>
        <v>10636436455</v>
      </c>
      <c r="H407" s="2">
        <v>0</v>
      </c>
    </row>
    <row r="408" spans="1:8" ht="12.75">
      <c r="A408" s="54"/>
      <c r="B408" s="112">
        <v>1999</v>
      </c>
      <c r="C408" s="117">
        <v>3131582842</v>
      </c>
      <c r="D408" s="117">
        <v>2744233755</v>
      </c>
      <c r="E408" s="117">
        <v>4524544981</v>
      </c>
      <c r="F408" s="117">
        <v>643538393</v>
      </c>
      <c r="G408" s="3">
        <f t="shared" si="30"/>
        <v>11043899971</v>
      </c>
      <c r="H408" s="2">
        <v>0</v>
      </c>
    </row>
    <row r="409" ht="12.75">
      <c r="A409" s="54"/>
    </row>
    <row r="410" spans="1:8" ht="12.75">
      <c r="A410" s="54" t="s">
        <v>54</v>
      </c>
      <c r="B410" s="112">
        <v>1988</v>
      </c>
      <c r="C410" s="2">
        <v>263207485</v>
      </c>
      <c r="D410" s="2">
        <v>499770760</v>
      </c>
      <c r="E410" s="2">
        <v>260588388</v>
      </c>
      <c r="F410" s="2">
        <v>0</v>
      </c>
      <c r="G410" s="3">
        <f aca="true" t="shared" si="31" ref="G410:G421">SUM(C410:F410)</f>
        <v>1023566633</v>
      </c>
      <c r="H410" s="2">
        <v>0</v>
      </c>
    </row>
    <row r="411" spans="1:8" ht="12.75">
      <c r="A411" s="54"/>
      <c r="B411" s="112">
        <v>1989</v>
      </c>
      <c r="C411" s="2">
        <v>254044968</v>
      </c>
      <c r="D411" s="2">
        <v>531730200</v>
      </c>
      <c r="E411" s="2">
        <v>288935513</v>
      </c>
      <c r="F411" s="2">
        <v>0</v>
      </c>
      <c r="G411" s="3">
        <f t="shared" si="31"/>
        <v>1074710681</v>
      </c>
      <c r="H411" s="2">
        <v>0</v>
      </c>
    </row>
    <row r="412" spans="1:8" ht="12.75">
      <c r="A412" s="54"/>
      <c r="B412" s="112">
        <v>1990</v>
      </c>
      <c r="C412" s="2">
        <v>266559874</v>
      </c>
      <c r="D412" s="2">
        <v>614125627.08</v>
      </c>
      <c r="E412" s="2">
        <v>298043034</v>
      </c>
      <c r="F412" s="2">
        <v>0</v>
      </c>
      <c r="G412" s="3">
        <f t="shared" si="31"/>
        <v>1178728535.08</v>
      </c>
      <c r="H412" s="2">
        <v>0</v>
      </c>
    </row>
    <row r="413" spans="1:8" ht="12.75">
      <c r="A413" s="54"/>
      <c r="B413" s="112">
        <v>1991</v>
      </c>
      <c r="C413" s="2">
        <v>290120028</v>
      </c>
      <c r="D413" s="2">
        <v>544216464</v>
      </c>
      <c r="E413" s="2">
        <v>313454917</v>
      </c>
      <c r="F413" s="2">
        <v>0</v>
      </c>
      <c r="G413" s="3">
        <f t="shared" si="31"/>
        <v>1147791409</v>
      </c>
      <c r="H413" s="2">
        <v>0</v>
      </c>
    </row>
    <row r="414" spans="1:8" ht="12.75">
      <c r="A414" s="54"/>
      <c r="B414" s="112">
        <v>1992</v>
      </c>
      <c r="C414" s="2">
        <v>307678533</v>
      </c>
      <c r="D414" s="2">
        <v>564487300.04</v>
      </c>
      <c r="E414" s="2">
        <v>321008873</v>
      </c>
      <c r="F414" s="2">
        <v>0</v>
      </c>
      <c r="G414" s="3">
        <f t="shared" si="31"/>
        <v>1193174706.04</v>
      </c>
      <c r="H414" s="2">
        <v>0</v>
      </c>
    </row>
    <row r="415" spans="1:8" ht="12.75">
      <c r="A415" s="54"/>
      <c r="B415" s="112">
        <v>1993</v>
      </c>
      <c r="C415" s="2">
        <v>320672161</v>
      </c>
      <c r="D415" s="2">
        <v>645253299</v>
      </c>
      <c r="E415" s="2">
        <v>296303291</v>
      </c>
      <c r="F415" s="2">
        <v>0</v>
      </c>
      <c r="G415" s="3">
        <f t="shared" si="31"/>
        <v>1262228751</v>
      </c>
      <c r="H415" s="2">
        <v>0</v>
      </c>
    </row>
    <row r="416" spans="1:8" ht="12.75">
      <c r="A416" s="54"/>
      <c r="B416" s="112">
        <v>1994</v>
      </c>
      <c r="C416" s="2">
        <v>371393695</v>
      </c>
      <c r="D416" s="2">
        <v>547626406</v>
      </c>
      <c r="E416" s="2">
        <v>307732891</v>
      </c>
      <c r="F416" s="2">
        <v>0</v>
      </c>
      <c r="G416" s="3">
        <f t="shared" si="31"/>
        <v>1226752992</v>
      </c>
      <c r="H416" s="2">
        <v>0</v>
      </c>
    </row>
    <row r="417" spans="1:8" ht="12.75">
      <c r="A417" s="54"/>
      <c r="B417" s="112">
        <v>1995</v>
      </c>
      <c r="C417" s="2">
        <v>370546476</v>
      </c>
      <c r="D417" s="2">
        <v>640618306</v>
      </c>
      <c r="E417" s="2">
        <v>316965441</v>
      </c>
      <c r="F417" s="2">
        <v>0</v>
      </c>
      <c r="G417" s="3">
        <f t="shared" si="31"/>
        <v>1328130223</v>
      </c>
      <c r="H417" s="2">
        <v>0</v>
      </c>
    </row>
    <row r="418" spans="1:8" ht="12.75">
      <c r="A418" s="54"/>
      <c r="B418" s="112">
        <v>1996</v>
      </c>
      <c r="C418" s="2">
        <v>381363681</v>
      </c>
      <c r="D418" s="2">
        <v>444425140</v>
      </c>
      <c r="E418" s="2">
        <v>342582739</v>
      </c>
      <c r="F418" s="2">
        <v>0</v>
      </c>
      <c r="G418" s="3">
        <f t="shared" si="31"/>
        <v>1168371560</v>
      </c>
      <c r="H418" s="2">
        <v>0</v>
      </c>
    </row>
    <row r="419" spans="1:8" ht="12.75">
      <c r="A419" s="54"/>
      <c r="B419" s="112">
        <v>1997</v>
      </c>
      <c r="C419" s="2">
        <v>315623262</v>
      </c>
      <c r="D419" s="2">
        <v>375216289</v>
      </c>
      <c r="E419" s="2">
        <v>325511693</v>
      </c>
      <c r="F419" s="2">
        <v>0</v>
      </c>
      <c r="G419" s="3">
        <f t="shared" si="31"/>
        <v>1016351244</v>
      </c>
      <c r="H419" s="2">
        <v>0</v>
      </c>
    </row>
    <row r="420" spans="1:8" ht="12.75">
      <c r="A420" s="54"/>
      <c r="B420" s="112">
        <v>1998</v>
      </c>
      <c r="C420" s="117">
        <v>372791582</v>
      </c>
      <c r="D420" s="117">
        <v>259460467</v>
      </c>
      <c r="E420" s="117">
        <v>321391930</v>
      </c>
      <c r="F420" s="2">
        <v>0</v>
      </c>
      <c r="G420" s="3">
        <f t="shared" si="31"/>
        <v>953643979</v>
      </c>
      <c r="H420" s="2">
        <v>0</v>
      </c>
    </row>
    <row r="421" spans="1:8" ht="12.75">
      <c r="A421" s="54"/>
      <c r="B421" s="112">
        <v>1999</v>
      </c>
      <c r="C421" s="117">
        <v>369365242</v>
      </c>
      <c r="D421" s="117">
        <v>298302823</v>
      </c>
      <c r="E421" s="117">
        <v>341133219</v>
      </c>
      <c r="F421" s="2">
        <v>0</v>
      </c>
      <c r="G421" s="3">
        <f t="shared" si="31"/>
        <v>1008801284</v>
      </c>
      <c r="H421" s="2">
        <v>0</v>
      </c>
    </row>
    <row r="422" ht="12.75">
      <c r="A422" s="54"/>
    </row>
    <row r="423" spans="1:8" ht="12.75">
      <c r="A423" s="54" t="s">
        <v>55</v>
      </c>
      <c r="B423" s="112">
        <v>1988</v>
      </c>
      <c r="C423" s="2">
        <v>4446025393</v>
      </c>
      <c r="D423" s="2">
        <v>4568377805</v>
      </c>
      <c r="E423" s="2">
        <v>4742304311</v>
      </c>
      <c r="F423" s="2">
        <v>1632565849</v>
      </c>
      <c r="G423" s="3">
        <f aca="true" t="shared" si="32" ref="G423:G434">SUM(C423:F423)</f>
        <v>15389273358</v>
      </c>
      <c r="H423" s="2">
        <v>0</v>
      </c>
    </row>
    <row r="424" spans="1:8" ht="12.75">
      <c r="A424" s="54"/>
      <c r="B424" s="112">
        <v>1989</v>
      </c>
      <c r="C424" s="2">
        <v>4509186013</v>
      </c>
      <c r="D424" s="2">
        <v>4812919847</v>
      </c>
      <c r="E424" s="2">
        <v>5149446770</v>
      </c>
      <c r="F424" s="2">
        <v>1639511338</v>
      </c>
      <c r="G424" s="3">
        <f t="shared" si="32"/>
        <v>16111063968</v>
      </c>
      <c r="H424" s="2">
        <v>0</v>
      </c>
    </row>
    <row r="425" spans="1:8" ht="12.75">
      <c r="A425" s="54"/>
      <c r="B425" s="112">
        <v>1990</v>
      </c>
      <c r="C425" s="2">
        <v>4765779478</v>
      </c>
      <c r="D425" s="2">
        <v>5726596587.96</v>
      </c>
      <c r="E425" s="2">
        <v>5267075151</v>
      </c>
      <c r="F425" s="2">
        <v>1388082664</v>
      </c>
      <c r="G425" s="3">
        <f t="shared" si="32"/>
        <v>17147533880.96</v>
      </c>
      <c r="H425" s="2">
        <v>0</v>
      </c>
    </row>
    <row r="426" spans="1:8" ht="12.75">
      <c r="A426" s="54"/>
      <c r="B426" s="112">
        <v>1991</v>
      </c>
      <c r="C426" s="2">
        <v>5073975953</v>
      </c>
      <c r="D426" s="2">
        <v>5829948814</v>
      </c>
      <c r="E426" s="2">
        <v>5573432664</v>
      </c>
      <c r="F426" s="2">
        <v>1313616365</v>
      </c>
      <c r="G426" s="3">
        <f t="shared" si="32"/>
        <v>17790973796</v>
      </c>
      <c r="H426" s="2">
        <v>0</v>
      </c>
    </row>
    <row r="427" spans="1:8" ht="12.75">
      <c r="A427" s="54"/>
      <c r="B427" s="112">
        <v>1992</v>
      </c>
      <c r="C427" s="2">
        <v>5423692378</v>
      </c>
      <c r="D427" s="2">
        <v>6077931582.56</v>
      </c>
      <c r="E427" s="2">
        <v>5692188109</v>
      </c>
      <c r="F427" s="2">
        <v>749635505</v>
      </c>
      <c r="G427" s="3">
        <f t="shared" si="32"/>
        <v>17943447574.56</v>
      </c>
      <c r="H427" s="2">
        <v>0</v>
      </c>
    </row>
    <row r="428" spans="1:8" ht="12.75">
      <c r="A428" s="54"/>
      <c r="B428" s="112">
        <v>1993</v>
      </c>
      <c r="C428" s="2">
        <v>5564000618</v>
      </c>
      <c r="D428" s="2">
        <v>4539803629</v>
      </c>
      <c r="E428" s="2">
        <v>5895008131</v>
      </c>
      <c r="F428" s="2">
        <v>741223678</v>
      </c>
      <c r="G428" s="3">
        <f t="shared" si="32"/>
        <v>16740036056</v>
      </c>
      <c r="H428" s="2">
        <v>0</v>
      </c>
    </row>
    <row r="429" spans="1:8" ht="12.75">
      <c r="A429" s="54"/>
      <c r="B429" s="112">
        <v>1994</v>
      </c>
      <c r="C429" s="2">
        <v>5682942116</v>
      </c>
      <c r="D429" s="2">
        <v>5925954151</v>
      </c>
      <c r="E429" s="2">
        <v>5687164985</v>
      </c>
      <c r="F429" s="2">
        <v>-20828161</v>
      </c>
      <c r="G429" s="3">
        <f t="shared" si="32"/>
        <v>17275233091</v>
      </c>
      <c r="H429" s="2">
        <v>0</v>
      </c>
    </row>
    <row r="430" spans="1:8" ht="12.75">
      <c r="A430" s="54"/>
      <c r="B430" s="112">
        <v>1995</v>
      </c>
      <c r="C430" s="2">
        <v>6540894447</v>
      </c>
      <c r="D430" s="2">
        <v>6077855541</v>
      </c>
      <c r="E430" s="2">
        <v>5463297233</v>
      </c>
      <c r="F430" s="2">
        <v>711370555</v>
      </c>
      <c r="G430" s="3">
        <f t="shared" si="32"/>
        <v>18793417776</v>
      </c>
      <c r="H430" s="2">
        <v>0</v>
      </c>
    </row>
    <row r="431" spans="1:8" ht="12.75">
      <c r="A431" s="54"/>
      <c r="B431" s="112">
        <v>1996</v>
      </c>
      <c r="C431" s="2">
        <v>5865473390</v>
      </c>
      <c r="D431" s="2">
        <v>4961870011</v>
      </c>
      <c r="E431" s="2">
        <v>5378899201</v>
      </c>
      <c r="F431" s="2">
        <v>505529008</v>
      </c>
      <c r="G431" s="3">
        <f t="shared" si="32"/>
        <v>16711771610</v>
      </c>
      <c r="H431" s="2">
        <v>0</v>
      </c>
    </row>
    <row r="432" spans="1:8" ht="12.75">
      <c r="A432" s="54"/>
      <c r="B432" s="112">
        <v>1997</v>
      </c>
      <c r="C432" s="2">
        <v>6237127269</v>
      </c>
      <c r="D432" s="2">
        <v>5624309462</v>
      </c>
      <c r="E432" s="2">
        <v>5951408523</v>
      </c>
      <c r="F432" s="2">
        <v>456203706</v>
      </c>
      <c r="G432" s="3">
        <f t="shared" si="32"/>
        <v>18269048960</v>
      </c>
      <c r="H432" s="2">
        <v>0</v>
      </c>
    </row>
    <row r="433" spans="1:8" ht="12.75">
      <c r="A433" s="54"/>
      <c r="B433" s="112">
        <v>1998</v>
      </c>
      <c r="C433" s="117">
        <v>6671375041</v>
      </c>
      <c r="D433" s="117">
        <v>4921252456</v>
      </c>
      <c r="E433" s="117">
        <v>5865800022</v>
      </c>
      <c r="F433" s="117">
        <v>878698579</v>
      </c>
      <c r="G433" s="3">
        <f t="shared" si="32"/>
        <v>18337126098</v>
      </c>
      <c r="H433" s="2">
        <v>0</v>
      </c>
    </row>
    <row r="434" spans="1:8" ht="12.75">
      <c r="A434" s="54"/>
      <c r="B434" s="112">
        <v>1999</v>
      </c>
      <c r="C434" s="117">
        <v>6274814732</v>
      </c>
      <c r="D434" s="117">
        <v>5878277911</v>
      </c>
      <c r="E434" s="141">
        <v>6370923275</v>
      </c>
      <c r="F434" s="117">
        <v>663704996</v>
      </c>
      <c r="G434" s="3">
        <f t="shared" si="32"/>
        <v>19187720914</v>
      </c>
      <c r="H434" s="2">
        <v>0</v>
      </c>
    </row>
    <row r="435" spans="1:5" ht="13.5" thickBot="1">
      <c r="A435" s="54"/>
      <c r="E435" s="142" t="s">
        <v>359</v>
      </c>
    </row>
    <row r="436" spans="1:8" ht="12.75">
      <c r="A436" s="54" t="s">
        <v>56</v>
      </c>
      <c r="B436" s="112">
        <v>1988</v>
      </c>
      <c r="C436" s="2">
        <v>1576211257</v>
      </c>
      <c r="D436" s="2">
        <v>965244453</v>
      </c>
      <c r="E436" s="2">
        <v>1169154078</v>
      </c>
      <c r="F436" s="2">
        <v>297345235</v>
      </c>
      <c r="G436" s="3">
        <f aca="true" t="shared" si="33" ref="G436:G447">SUM(C436:F436)</f>
        <v>4007955023</v>
      </c>
      <c r="H436" s="2">
        <v>0</v>
      </c>
    </row>
    <row r="437" spans="1:8" ht="12.75">
      <c r="A437" s="54"/>
      <c r="B437" s="112">
        <v>1989</v>
      </c>
      <c r="C437" s="2">
        <v>1623745015</v>
      </c>
      <c r="D437" s="2">
        <v>999194134</v>
      </c>
      <c r="E437" s="2">
        <v>1319275033</v>
      </c>
      <c r="F437" s="2">
        <v>140253076</v>
      </c>
      <c r="G437" s="3">
        <f t="shared" si="33"/>
        <v>4082467258</v>
      </c>
      <c r="H437" s="2">
        <v>0</v>
      </c>
    </row>
    <row r="438" spans="1:8" ht="12.75">
      <c r="A438" s="54"/>
      <c r="B438" s="112">
        <v>1990</v>
      </c>
      <c r="C438" s="2">
        <v>1822113981</v>
      </c>
      <c r="D438" s="2">
        <v>1187538878.6</v>
      </c>
      <c r="E438" s="2">
        <v>1457270393</v>
      </c>
      <c r="F438" s="2">
        <v>161054913</v>
      </c>
      <c r="G438" s="3">
        <f t="shared" si="33"/>
        <v>4627978165.6</v>
      </c>
      <c r="H438" s="2">
        <v>0</v>
      </c>
    </row>
    <row r="439" spans="1:8" ht="12.75">
      <c r="A439" s="54"/>
      <c r="B439" s="112">
        <v>1991</v>
      </c>
      <c r="C439" s="2">
        <v>1890224150</v>
      </c>
      <c r="D439" s="2">
        <v>1009419304</v>
      </c>
      <c r="E439" s="2">
        <v>1575306222</v>
      </c>
      <c r="F439" s="2">
        <v>985271351</v>
      </c>
      <c r="G439" s="3">
        <f t="shared" si="33"/>
        <v>5460221027</v>
      </c>
      <c r="H439" s="2">
        <v>0</v>
      </c>
    </row>
    <row r="440" spans="1:8" ht="12.75">
      <c r="A440" s="54"/>
      <c r="B440" s="112">
        <v>1992</v>
      </c>
      <c r="C440" s="2">
        <v>2005947831</v>
      </c>
      <c r="D440" s="2">
        <v>1053287642.4</v>
      </c>
      <c r="E440" s="2">
        <v>1674492275</v>
      </c>
      <c r="F440" s="2">
        <v>646822015</v>
      </c>
      <c r="G440" s="3">
        <f t="shared" si="33"/>
        <v>5380549763.4</v>
      </c>
      <c r="H440" s="2">
        <v>0</v>
      </c>
    </row>
    <row r="441" spans="1:8" ht="12.75">
      <c r="A441" s="54"/>
      <c r="B441" s="112">
        <v>1993</v>
      </c>
      <c r="C441" s="2">
        <v>2303511574</v>
      </c>
      <c r="D441" s="2">
        <v>821679848</v>
      </c>
      <c r="E441" s="2">
        <v>1821947289</v>
      </c>
      <c r="F441" s="2">
        <v>757431262</v>
      </c>
      <c r="G441" s="3">
        <f t="shared" si="33"/>
        <v>5704569973</v>
      </c>
      <c r="H441" s="2">
        <v>0</v>
      </c>
    </row>
    <row r="442" spans="1:8" ht="12.75">
      <c r="A442" s="54"/>
      <c r="B442" s="112">
        <v>1994</v>
      </c>
      <c r="C442" s="2">
        <v>2436915646</v>
      </c>
      <c r="D442" s="2">
        <v>1203222295</v>
      </c>
      <c r="E442" s="2">
        <v>1911502511</v>
      </c>
      <c r="F442" s="2">
        <v>720045572</v>
      </c>
      <c r="G442" s="3">
        <f t="shared" si="33"/>
        <v>6271686024</v>
      </c>
      <c r="H442" s="2">
        <v>0</v>
      </c>
    </row>
    <row r="443" spans="1:8" ht="12.75">
      <c r="A443" s="54"/>
      <c r="B443" s="112">
        <v>1995</v>
      </c>
      <c r="C443" s="2">
        <v>2534603476</v>
      </c>
      <c r="D443" s="2">
        <v>1189509137</v>
      </c>
      <c r="E443" s="2">
        <v>3010616221</v>
      </c>
      <c r="F443" s="2">
        <v>626791461</v>
      </c>
      <c r="G443" s="3">
        <f t="shared" si="33"/>
        <v>7361520295</v>
      </c>
      <c r="H443" s="2">
        <v>0</v>
      </c>
    </row>
    <row r="444" spans="1:8" ht="12.75">
      <c r="A444" s="54"/>
      <c r="B444" s="112">
        <v>1996</v>
      </c>
      <c r="C444" s="2">
        <v>2610371300</v>
      </c>
      <c r="D444" s="2">
        <v>1024509545</v>
      </c>
      <c r="E444" s="2">
        <v>3123139337</v>
      </c>
      <c r="F444" s="2">
        <v>649527488</v>
      </c>
      <c r="G444" s="3">
        <f t="shared" si="33"/>
        <v>7407547670</v>
      </c>
      <c r="H444" s="2">
        <v>0</v>
      </c>
    </row>
    <row r="445" spans="1:8" ht="12.75">
      <c r="A445" s="54"/>
      <c r="B445" s="112">
        <v>1997</v>
      </c>
      <c r="C445" s="2">
        <v>2549315599</v>
      </c>
      <c r="D445" s="2">
        <v>1236750477</v>
      </c>
      <c r="E445" s="2">
        <v>3295674983</v>
      </c>
      <c r="F445" s="2">
        <v>579634800</v>
      </c>
      <c r="G445" s="3">
        <f t="shared" si="33"/>
        <v>7661375859</v>
      </c>
      <c r="H445" s="2">
        <v>0</v>
      </c>
    </row>
    <row r="446" spans="1:8" ht="12.75">
      <c r="A446" s="54"/>
      <c r="B446" s="112">
        <v>1998</v>
      </c>
      <c r="C446" s="117">
        <v>3102840241</v>
      </c>
      <c r="D446" s="117">
        <v>1300280894</v>
      </c>
      <c r="E446" s="117">
        <v>3349075310</v>
      </c>
      <c r="F446" s="117">
        <v>473111198</v>
      </c>
      <c r="G446" s="3">
        <f t="shared" si="33"/>
        <v>8225307643</v>
      </c>
      <c r="H446" s="2">
        <v>0</v>
      </c>
    </row>
    <row r="447" spans="1:8" ht="12.75">
      <c r="A447" s="54"/>
      <c r="B447" s="112">
        <v>1999</v>
      </c>
      <c r="C447" s="117">
        <v>2696896497</v>
      </c>
      <c r="D447" s="117">
        <v>1836633077</v>
      </c>
      <c r="E447" s="117">
        <v>3649778320</v>
      </c>
      <c r="F447" s="117">
        <v>891843054</v>
      </c>
      <c r="G447" s="3">
        <f t="shared" si="33"/>
        <v>9075150948</v>
      </c>
      <c r="H447" s="2">
        <v>0</v>
      </c>
    </row>
    <row r="448" ht="12.75">
      <c r="A448" s="54"/>
    </row>
    <row r="449" spans="1:8" ht="12.75">
      <c r="A449" s="54" t="s">
        <v>57</v>
      </c>
      <c r="B449" s="112">
        <v>1988</v>
      </c>
      <c r="C449" s="2">
        <v>149101958</v>
      </c>
      <c r="D449" s="2">
        <v>150864610</v>
      </c>
      <c r="E449" s="2">
        <v>117708329</v>
      </c>
      <c r="F449" s="2">
        <v>20081033</v>
      </c>
      <c r="G449" s="3">
        <f aca="true" t="shared" si="34" ref="G449:G460">SUM(C449:F449)</f>
        <v>437755930</v>
      </c>
      <c r="H449" s="2">
        <v>0</v>
      </c>
    </row>
    <row r="450" spans="1:8" ht="12.75">
      <c r="A450" s="54"/>
      <c r="B450" s="112">
        <v>1989</v>
      </c>
      <c r="C450" s="2">
        <v>147961050</v>
      </c>
      <c r="D450" s="2">
        <v>144092600</v>
      </c>
      <c r="E450" s="2">
        <v>118596232</v>
      </c>
      <c r="F450" s="2">
        <v>23499885</v>
      </c>
      <c r="G450" s="3">
        <f t="shared" si="34"/>
        <v>434149767</v>
      </c>
      <c r="H450" s="2">
        <v>0</v>
      </c>
    </row>
    <row r="451" spans="1:8" ht="12.75">
      <c r="A451" s="54"/>
      <c r="B451" s="112">
        <v>1990</v>
      </c>
      <c r="C451" s="2">
        <v>142834709</v>
      </c>
      <c r="D451" s="2">
        <v>173952838.72</v>
      </c>
      <c r="E451" s="2">
        <v>125638553</v>
      </c>
      <c r="F451" s="2">
        <v>21249321</v>
      </c>
      <c r="G451" s="3">
        <f t="shared" si="34"/>
        <v>463675421.72</v>
      </c>
      <c r="H451" s="2">
        <v>0</v>
      </c>
    </row>
    <row r="452" spans="1:8" ht="12.75">
      <c r="A452" s="54"/>
      <c r="B452" s="112">
        <v>1991</v>
      </c>
      <c r="C452" s="2">
        <v>137922363</v>
      </c>
      <c r="D452" s="2">
        <v>150360104</v>
      </c>
      <c r="E452" s="2">
        <v>439549120</v>
      </c>
      <c r="F452" s="2">
        <v>30874468</v>
      </c>
      <c r="G452" s="3">
        <f t="shared" si="34"/>
        <v>758706055</v>
      </c>
      <c r="H452" s="2">
        <v>0</v>
      </c>
    </row>
    <row r="453" spans="1:8" ht="12.75">
      <c r="A453" s="54"/>
      <c r="B453" s="112">
        <v>1992</v>
      </c>
      <c r="C453" s="2">
        <v>152556667</v>
      </c>
      <c r="D453" s="2">
        <v>137468722.76</v>
      </c>
      <c r="E453" s="2">
        <v>427971629</v>
      </c>
      <c r="F453" s="2">
        <v>23033145</v>
      </c>
      <c r="G453" s="3">
        <f t="shared" si="34"/>
        <v>741030163.76</v>
      </c>
      <c r="H453" s="2">
        <v>0</v>
      </c>
    </row>
    <row r="454" spans="1:8" ht="12.75">
      <c r="A454" s="54"/>
      <c r="B454" s="112">
        <v>1993</v>
      </c>
      <c r="C454" s="2">
        <v>150416311</v>
      </c>
      <c r="D454" s="2">
        <v>131286055</v>
      </c>
      <c r="E454" s="2">
        <v>431716028</v>
      </c>
      <c r="F454" s="2">
        <v>30785124</v>
      </c>
      <c r="G454" s="3">
        <f t="shared" si="34"/>
        <v>744203518</v>
      </c>
      <c r="H454" s="2">
        <v>0</v>
      </c>
    </row>
    <row r="455" spans="1:8" ht="12.75">
      <c r="A455" s="54"/>
      <c r="B455" s="112">
        <v>1994</v>
      </c>
      <c r="C455" s="2">
        <v>166905606</v>
      </c>
      <c r="D455" s="2">
        <v>186484399</v>
      </c>
      <c r="E455" s="2">
        <v>417967802</v>
      </c>
      <c r="F455" s="2">
        <v>37601911</v>
      </c>
      <c r="G455" s="3">
        <f t="shared" si="34"/>
        <v>808959718</v>
      </c>
      <c r="H455" s="2">
        <v>0</v>
      </c>
    </row>
    <row r="456" spans="1:8" ht="12.75">
      <c r="A456" s="54"/>
      <c r="B456" s="112">
        <v>1995</v>
      </c>
      <c r="C456" s="2">
        <v>177236172</v>
      </c>
      <c r="D456" s="2">
        <v>169084571</v>
      </c>
      <c r="E456" s="2">
        <v>491480586</v>
      </c>
      <c r="F456" s="2">
        <v>40178860</v>
      </c>
      <c r="G456" s="3">
        <f t="shared" si="34"/>
        <v>877980189</v>
      </c>
      <c r="H456" s="2">
        <v>0</v>
      </c>
    </row>
    <row r="457" spans="1:8" ht="12.75">
      <c r="A457" s="54"/>
      <c r="B457" s="112">
        <v>1996</v>
      </c>
      <c r="C457" s="2">
        <v>187428957</v>
      </c>
      <c r="D457" s="2">
        <v>115781794</v>
      </c>
      <c r="E457" s="2">
        <v>500364417</v>
      </c>
      <c r="F457" s="2">
        <v>25722770</v>
      </c>
      <c r="G457" s="3">
        <f t="shared" si="34"/>
        <v>829297938</v>
      </c>
      <c r="H457" s="2">
        <v>0</v>
      </c>
    </row>
    <row r="458" spans="1:8" ht="12.75">
      <c r="A458" s="54"/>
      <c r="B458" s="112">
        <v>1997</v>
      </c>
      <c r="C458" s="2">
        <v>172230258</v>
      </c>
      <c r="D458" s="2">
        <v>129491597</v>
      </c>
      <c r="E458" s="2">
        <v>526107462</v>
      </c>
      <c r="F458" s="2">
        <v>23451593</v>
      </c>
      <c r="G458" s="3">
        <f t="shared" si="34"/>
        <v>851280910</v>
      </c>
      <c r="H458" s="2">
        <v>0</v>
      </c>
    </row>
    <row r="459" spans="1:8" ht="12.75">
      <c r="A459" s="54"/>
      <c r="B459" s="112">
        <v>1998</v>
      </c>
      <c r="C459" s="117">
        <v>173984219</v>
      </c>
      <c r="D459" s="117">
        <v>126063852</v>
      </c>
      <c r="E459" s="117">
        <v>539861490</v>
      </c>
      <c r="F459" s="117">
        <v>26800511</v>
      </c>
      <c r="G459" s="3">
        <f t="shared" si="34"/>
        <v>866710072</v>
      </c>
      <c r="H459" s="2">
        <v>0</v>
      </c>
    </row>
    <row r="460" spans="1:9" ht="12.75">
      <c r="A460" s="54"/>
      <c r="B460" s="112">
        <v>1999</v>
      </c>
      <c r="C460" s="117">
        <v>179281481</v>
      </c>
      <c r="D460" s="117">
        <v>166910886</v>
      </c>
      <c r="E460" s="117">
        <v>575402233</v>
      </c>
      <c r="F460" s="117">
        <v>14751927</v>
      </c>
      <c r="G460" s="3">
        <f t="shared" si="34"/>
        <v>936346527</v>
      </c>
      <c r="H460" s="2">
        <v>964766</v>
      </c>
      <c r="I460" t="s">
        <v>345</v>
      </c>
    </row>
    <row r="461" ht="12.75">
      <c r="A461" s="54"/>
    </row>
    <row r="462" spans="1:8" ht="12.75">
      <c r="A462" s="54" t="s">
        <v>58</v>
      </c>
      <c r="B462" s="112">
        <v>1988</v>
      </c>
      <c r="C462" s="2">
        <v>2534034513</v>
      </c>
      <c r="D462" s="2">
        <v>1736787192</v>
      </c>
      <c r="E462" s="2">
        <v>4989784981</v>
      </c>
      <c r="F462" s="2">
        <v>1042229723</v>
      </c>
      <c r="G462" s="3">
        <f aca="true" t="shared" si="35" ref="G462:G473">SUM(C462:F462)</f>
        <v>10302836409</v>
      </c>
      <c r="H462" s="2">
        <v>0</v>
      </c>
    </row>
    <row r="463" spans="1:8" ht="12.75">
      <c r="A463" s="54"/>
      <c r="B463" s="112">
        <v>1989</v>
      </c>
      <c r="C463" s="2">
        <v>2407743599</v>
      </c>
      <c r="D463" s="2">
        <v>1856477537</v>
      </c>
      <c r="E463" s="2">
        <v>3619642666</v>
      </c>
      <c r="F463" s="2">
        <v>1083026448</v>
      </c>
      <c r="G463" s="3">
        <f t="shared" si="35"/>
        <v>8966890250</v>
      </c>
      <c r="H463" s="2">
        <v>0</v>
      </c>
    </row>
    <row r="464" spans="1:8" ht="12.75">
      <c r="A464" s="54"/>
      <c r="B464" s="112">
        <v>1990</v>
      </c>
      <c r="C464" s="2">
        <v>2741981136</v>
      </c>
      <c r="D464" s="2">
        <v>2179135464.6</v>
      </c>
      <c r="E464" s="2">
        <v>3828721118</v>
      </c>
      <c r="F464" s="2">
        <v>1187795652</v>
      </c>
      <c r="G464" s="3">
        <f t="shared" si="35"/>
        <v>9937633370.6</v>
      </c>
      <c r="H464" s="2">
        <v>0</v>
      </c>
    </row>
    <row r="465" spans="1:8" ht="12.75">
      <c r="A465" s="54"/>
      <c r="B465" s="112">
        <v>1991</v>
      </c>
      <c r="C465" s="2">
        <v>2920332567</v>
      </c>
      <c r="D465" s="2">
        <v>1828524058</v>
      </c>
      <c r="E465" s="2">
        <v>3966484296</v>
      </c>
      <c r="F465" s="2">
        <v>1205698462</v>
      </c>
      <c r="G465" s="3">
        <f t="shared" si="35"/>
        <v>9921039383</v>
      </c>
      <c r="H465" s="2">
        <v>0</v>
      </c>
    </row>
    <row r="466" spans="1:8" ht="12.75">
      <c r="A466" s="54"/>
      <c r="B466" s="112">
        <v>1992</v>
      </c>
      <c r="C466" s="2">
        <v>3055029400</v>
      </c>
      <c r="D466" s="2">
        <v>1893658458.92</v>
      </c>
      <c r="E466" s="2">
        <v>4254594238</v>
      </c>
      <c r="F466" s="2">
        <v>956370309</v>
      </c>
      <c r="G466" s="3">
        <f t="shared" si="35"/>
        <v>10159652405.92</v>
      </c>
      <c r="H466" s="2">
        <v>0</v>
      </c>
    </row>
    <row r="467" spans="1:8" ht="12.75">
      <c r="A467" s="54"/>
      <c r="B467" s="112">
        <v>1993</v>
      </c>
      <c r="C467" s="2">
        <v>3987751884</v>
      </c>
      <c r="D467" s="2">
        <v>1716262992</v>
      </c>
      <c r="E467" s="2">
        <v>4446737088</v>
      </c>
      <c r="F467" s="2">
        <v>962654689</v>
      </c>
      <c r="G467" s="3">
        <f t="shared" si="35"/>
        <v>11113406653</v>
      </c>
      <c r="H467" s="2">
        <v>0</v>
      </c>
    </row>
    <row r="468" spans="1:8" ht="12.75">
      <c r="A468" s="54"/>
      <c r="B468" s="112">
        <v>1994</v>
      </c>
      <c r="C468" s="2">
        <v>3819936218</v>
      </c>
      <c r="D468" s="2">
        <v>2179499942</v>
      </c>
      <c r="E468" s="2">
        <v>4258140845</v>
      </c>
      <c r="F468" s="2">
        <v>646454967</v>
      </c>
      <c r="G468" s="3">
        <f t="shared" si="35"/>
        <v>10904031972</v>
      </c>
      <c r="H468" s="2">
        <v>0</v>
      </c>
    </row>
    <row r="469" spans="1:8" ht="12.75">
      <c r="A469" s="54"/>
      <c r="B469" s="112">
        <v>1995</v>
      </c>
      <c r="C469" s="2">
        <v>4118333150</v>
      </c>
      <c r="D469" s="2">
        <v>2336864381</v>
      </c>
      <c r="E469" s="2">
        <v>4489683366</v>
      </c>
      <c r="F469" s="2">
        <v>819651829</v>
      </c>
      <c r="G469" s="3">
        <f t="shared" si="35"/>
        <v>11764532726</v>
      </c>
      <c r="H469" s="2">
        <v>0</v>
      </c>
    </row>
    <row r="470" spans="1:8" ht="12.75">
      <c r="A470" s="54"/>
      <c r="B470" s="112">
        <v>1996</v>
      </c>
      <c r="C470" s="2">
        <v>3975047154</v>
      </c>
      <c r="D470" s="2">
        <v>1909547932</v>
      </c>
      <c r="E470" s="2">
        <v>5602533542</v>
      </c>
      <c r="F470" s="2">
        <v>551809112</v>
      </c>
      <c r="G470" s="3">
        <f t="shared" si="35"/>
        <v>12038937740</v>
      </c>
      <c r="H470" s="2">
        <v>0</v>
      </c>
    </row>
    <row r="471" spans="1:8" ht="12.75">
      <c r="A471" s="54"/>
      <c r="B471" s="112">
        <v>1997</v>
      </c>
      <c r="C471" s="2">
        <v>4104119628</v>
      </c>
      <c r="D471" s="2">
        <v>1912971877</v>
      </c>
      <c r="E471" s="2">
        <v>5500310888</v>
      </c>
      <c r="F471" s="2">
        <v>727195937</v>
      </c>
      <c r="G471" s="3">
        <f t="shared" si="35"/>
        <v>12244598330</v>
      </c>
      <c r="H471" s="2">
        <v>0</v>
      </c>
    </row>
    <row r="472" spans="1:8" ht="12.75">
      <c r="A472" s="54"/>
      <c r="B472" s="112">
        <v>1998</v>
      </c>
      <c r="C472" s="117">
        <v>3760213838</v>
      </c>
      <c r="D472" s="117">
        <v>2023173180</v>
      </c>
      <c r="E472" s="117">
        <v>5903365925</v>
      </c>
      <c r="F472" s="117">
        <v>558994105</v>
      </c>
      <c r="G472" s="3">
        <f t="shared" si="35"/>
        <v>12245747048</v>
      </c>
      <c r="H472" s="2">
        <v>0</v>
      </c>
    </row>
    <row r="473" spans="1:8" ht="12.75">
      <c r="A473" s="54"/>
      <c r="B473" s="112">
        <v>1999</v>
      </c>
      <c r="C473" s="117">
        <v>4183454778</v>
      </c>
      <c r="D473" s="117">
        <v>2853879537</v>
      </c>
      <c r="E473" s="117">
        <v>6488902076</v>
      </c>
      <c r="F473" s="117">
        <v>551307354</v>
      </c>
      <c r="G473" s="3">
        <f t="shared" si="35"/>
        <v>14077543745</v>
      </c>
      <c r="H473" s="2">
        <v>0</v>
      </c>
    </row>
    <row r="474" ht="12.75">
      <c r="A474" s="54"/>
    </row>
    <row r="475" spans="1:8" ht="12.75">
      <c r="A475" s="54" t="s">
        <v>59</v>
      </c>
      <c r="B475" s="112">
        <v>1988</v>
      </c>
      <c r="C475" s="2">
        <v>616592071</v>
      </c>
      <c r="D475" s="2">
        <v>419483946</v>
      </c>
      <c r="E475" s="2">
        <v>642145110</v>
      </c>
      <c r="F475" s="2">
        <v>0</v>
      </c>
      <c r="G475" s="3">
        <f aca="true" t="shared" si="36" ref="G475:G486">SUM(C475:F475)</f>
        <v>1678221127</v>
      </c>
      <c r="H475" s="2">
        <v>0</v>
      </c>
    </row>
    <row r="476" spans="1:8" ht="12.75">
      <c r="A476" s="54"/>
      <c r="B476" s="112">
        <v>1989</v>
      </c>
      <c r="C476" s="2">
        <v>588134826</v>
      </c>
      <c r="D476" s="2">
        <v>444775606</v>
      </c>
      <c r="E476" s="2">
        <v>698963531</v>
      </c>
      <c r="F476" s="2">
        <v>0</v>
      </c>
      <c r="G476" s="3">
        <f t="shared" si="36"/>
        <v>1731873963</v>
      </c>
      <c r="H476" s="2">
        <v>0</v>
      </c>
    </row>
    <row r="477" spans="1:8" ht="12.75">
      <c r="A477" s="54"/>
      <c r="B477" s="112">
        <v>1990</v>
      </c>
      <c r="C477" s="2">
        <v>612296761</v>
      </c>
      <c r="D477" s="2">
        <v>543871818.0799999</v>
      </c>
      <c r="E477" s="2">
        <v>733415184</v>
      </c>
      <c r="F477" s="2">
        <v>0</v>
      </c>
      <c r="G477" s="3">
        <f t="shared" si="36"/>
        <v>1889583763.08</v>
      </c>
      <c r="H477" s="2">
        <v>0</v>
      </c>
    </row>
    <row r="478" spans="1:8" ht="12.75">
      <c r="A478" s="54"/>
      <c r="B478" s="112">
        <v>1991</v>
      </c>
      <c r="C478" s="2">
        <v>668388118</v>
      </c>
      <c r="D478" s="2">
        <v>578791425</v>
      </c>
      <c r="E478" s="2">
        <v>784259157</v>
      </c>
      <c r="F478" s="2">
        <v>0</v>
      </c>
      <c r="G478" s="3">
        <f t="shared" si="36"/>
        <v>2031438700</v>
      </c>
      <c r="H478" s="2">
        <v>0</v>
      </c>
    </row>
    <row r="479" spans="1:8" ht="12.75">
      <c r="A479" s="54"/>
      <c r="B479" s="112">
        <v>1992</v>
      </c>
      <c r="C479" s="2">
        <v>707696169</v>
      </c>
      <c r="D479" s="2">
        <v>629789857.84</v>
      </c>
      <c r="E479" s="2">
        <v>845953596</v>
      </c>
      <c r="F479" s="2">
        <v>0</v>
      </c>
      <c r="G479" s="3">
        <f t="shared" si="36"/>
        <v>2183439622.84</v>
      </c>
      <c r="H479" s="2">
        <v>0</v>
      </c>
    </row>
    <row r="480" spans="1:8" ht="12.75">
      <c r="A480" s="54"/>
      <c r="B480" s="112">
        <v>1993</v>
      </c>
      <c r="C480" s="2">
        <v>724875640</v>
      </c>
      <c r="D480" s="2">
        <v>536701938</v>
      </c>
      <c r="E480" s="2">
        <v>1071589567</v>
      </c>
      <c r="F480" s="2">
        <v>0</v>
      </c>
      <c r="G480" s="3">
        <f t="shared" si="36"/>
        <v>2333167145</v>
      </c>
      <c r="H480" s="2">
        <v>0</v>
      </c>
    </row>
    <row r="481" spans="1:8" ht="12.75">
      <c r="A481" s="54"/>
      <c r="B481" s="112">
        <v>1994</v>
      </c>
      <c r="C481" s="2">
        <v>792088110</v>
      </c>
      <c r="D481" s="2">
        <v>582260416</v>
      </c>
      <c r="E481" s="2">
        <v>1080525188</v>
      </c>
      <c r="F481" s="2">
        <v>0</v>
      </c>
      <c r="G481" s="3">
        <f t="shared" si="36"/>
        <v>2454873714</v>
      </c>
      <c r="H481" s="2">
        <v>0</v>
      </c>
    </row>
    <row r="482" spans="1:8" ht="12.75">
      <c r="A482" s="54"/>
      <c r="B482" s="112">
        <v>1995</v>
      </c>
      <c r="C482" s="2">
        <v>814360950</v>
      </c>
      <c r="D482" s="2">
        <v>620410943</v>
      </c>
      <c r="E482" s="2">
        <v>1125179250</v>
      </c>
      <c r="F482" s="2">
        <v>0</v>
      </c>
      <c r="G482" s="3">
        <f t="shared" si="36"/>
        <v>2559951143</v>
      </c>
      <c r="H482" s="2">
        <v>0</v>
      </c>
    </row>
    <row r="483" spans="1:8" ht="12.75">
      <c r="A483" s="54"/>
      <c r="B483" s="112">
        <v>1996</v>
      </c>
      <c r="C483" s="2">
        <v>789424307</v>
      </c>
      <c r="D483" s="2">
        <v>490109556</v>
      </c>
      <c r="E483" s="2">
        <v>1184654949</v>
      </c>
      <c r="F483" s="2">
        <v>0</v>
      </c>
      <c r="G483" s="3">
        <f t="shared" si="36"/>
        <v>2464188812</v>
      </c>
      <c r="H483" s="2">
        <v>0</v>
      </c>
    </row>
    <row r="484" spans="1:8" ht="12.75">
      <c r="A484" s="54"/>
      <c r="B484" s="112">
        <v>1997</v>
      </c>
      <c r="C484" s="2">
        <v>770220072</v>
      </c>
      <c r="D484" s="2">
        <v>494871326</v>
      </c>
      <c r="E484" s="2">
        <v>1244437896</v>
      </c>
      <c r="F484" s="2">
        <v>0</v>
      </c>
      <c r="G484" s="3">
        <f t="shared" si="36"/>
        <v>2509529294</v>
      </c>
      <c r="H484" s="2">
        <v>0</v>
      </c>
    </row>
    <row r="485" spans="1:8" ht="12.75">
      <c r="A485" s="54"/>
      <c r="B485" s="112">
        <v>1998</v>
      </c>
      <c r="C485" s="117">
        <v>776113533</v>
      </c>
      <c r="D485" s="117">
        <v>475026538</v>
      </c>
      <c r="E485" s="117">
        <v>1310866836</v>
      </c>
      <c r="F485" s="2">
        <v>0</v>
      </c>
      <c r="G485" s="3">
        <f t="shared" si="36"/>
        <v>2562006907</v>
      </c>
      <c r="H485" s="2">
        <v>0</v>
      </c>
    </row>
    <row r="486" spans="1:8" ht="12.75">
      <c r="A486" s="54"/>
      <c r="B486" s="112">
        <v>1999</v>
      </c>
      <c r="C486" s="117">
        <v>780537634</v>
      </c>
      <c r="D486" s="117">
        <v>618103240</v>
      </c>
      <c r="E486" s="117">
        <v>1300192293</v>
      </c>
      <c r="F486" s="2">
        <v>0</v>
      </c>
      <c r="G486" s="3">
        <f t="shared" si="36"/>
        <v>2698833167</v>
      </c>
      <c r="H486" s="2">
        <v>0</v>
      </c>
    </row>
    <row r="487" ht="12.75">
      <c r="A487" s="54"/>
    </row>
    <row r="488" spans="1:8" ht="12.75">
      <c r="A488" s="54" t="s">
        <v>60</v>
      </c>
      <c r="B488" s="112">
        <v>1988</v>
      </c>
      <c r="C488" s="2">
        <v>506312289</v>
      </c>
      <c r="D488" s="2">
        <v>895696039</v>
      </c>
      <c r="E488" s="2">
        <v>428769940</v>
      </c>
      <c r="F488" s="2">
        <v>0</v>
      </c>
      <c r="G488" s="3">
        <f aca="true" t="shared" si="37" ref="G488:G499">SUM(C488:F488)</f>
        <v>1830778268</v>
      </c>
      <c r="H488" s="2">
        <v>0</v>
      </c>
    </row>
    <row r="489" spans="1:8" ht="12.75">
      <c r="A489" s="54"/>
      <c r="B489" s="112">
        <v>1989</v>
      </c>
      <c r="C489" s="2">
        <v>514579970</v>
      </c>
      <c r="D489" s="2">
        <v>1030798115</v>
      </c>
      <c r="E489" s="2">
        <v>476923224</v>
      </c>
      <c r="F489" s="2">
        <v>0</v>
      </c>
      <c r="G489" s="3">
        <f t="shared" si="37"/>
        <v>2022301309</v>
      </c>
      <c r="H489" s="2">
        <v>0</v>
      </c>
    </row>
    <row r="490" spans="1:8" ht="12.75">
      <c r="A490" s="54"/>
      <c r="B490" s="112">
        <v>1990</v>
      </c>
      <c r="C490" s="2">
        <v>537896369</v>
      </c>
      <c r="D490" s="2">
        <v>937962526.04</v>
      </c>
      <c r="E490" s="2">
        <v>544414811</v>
      </c>
      <c r="F490" s="2">
        <v>0</v>
      </c>
      <c r="G490" s="3">
        <f t="shared" si="37"/>
        <v>2020273706.04</v>
      </c>
      <c r="H490" s="2">
        <v>0</v>
      </c>
    </row>
    <row r="491" spans="1:8" ht="12.75">
      <c r="A491" s="54"/>
      <c r="B491" s="112">
        <v>1991</v>
      </c>
      <c r="C491" s="2">
        <v>567228111</v>
      </c>
      <c r="D491" s="2">
        <v>830408324</v>
      </c>
      <c r="E491" s="2">
        <v>555223454</v>
      </c>
      <c r="F491" s="2">
        <v>260045972</v>
      </c>
      <c r="G491" s="3">
        <f t="shared" si="37"/>
        <v>2212905861</v>
      </c>
      <c r="H491" s="2">
        <v>0</v>
      </c>
    </row>
    <row r="492" spans="1:8" ht="12.75">
      <c r="A492" s="54"/>
      <c r="B492" s="112">
        <v>1992</v>
      </c>
      <c r="C492" s="2">
        <v>596415790</v>
      </c>
      <c r="D492" s="2">
        <v>812673519.64</v>
      </c>
      <c r="E492" s="2">
        <v>627877935</v>
      </c>
      <c r="F492" s="2">
        <v>281849324</v>
      </c>
      <c r="G492" s="3">
        <f t="shared" si="37"/>
        <v>2318816568.64</v>
      </c>
      <c r="H492" s="2">
        <v>0</v>
      </c>
    </row>
    <row r="493" spans="1:8" ht="12.75">
      <c r="A493" s="54"/>
      <c r="B493" s="112">
        <v>1993</v>
      </c>
      <c r="C493" s="2">
        <v>622685909</v>
      </c>
      <c r="D493" s="2">
        <v>696695276</v>
      </c>
      <c r="E493" s="2">
        <v>582601955</v>
      </c>
      <c r="F493" s="2">
        <v>192373597</v>
      </c>
      <c r="G493" s="3">
        <f t="shared" si="37"/>
        <v>2094356737</v>
      </c>
      <c r="H493" s="2">
        <v>0</v>
      </c>
    </row>
    <row r="494" spans="1:8" ht="12.75">
      <c r="A494" s="54"/>
      <c r="B494" s="112">
        <v>1994</v>
      </c>
      <c r="C494" s="2">
        <v>697121068</v>
      </c>
      <c r="D494" s="2">
        <v>925325110</v>
      </c>
      <c r="E494" s="2">
        <v>569074748</v>
      </c>
      <c r="F494" s="2">
        <v>152049491</v>
      </c>
      <c r="G494" s="3">
        <f t="shared" si="37"/>
        <v>2343570417</v>
      </c>
      <c r="H494" s="2">
        <v>0</v>
      </c>
    </row>
    <row r="495" spans="1:8" ht="12.75">
      <c r="A495" s="54"/>
      <c r="B495" s="112">
        <v>1995</v>
      </c>
      <c r="C495" s="2">
        <v>714798506</v>
      </c>
      <c r="D495" s="2">
        <v>914040453</v>
      </c>
      <c r="E495" s="2">
        <v>613797359</v>
      </c>
      <c r="F495" s="2">
        <v>60386398</v>
      </c>
      <c r="G495" s="3">
        <f t="shared" si="37"/>
        <v>2303022716</v>
      </c>
      <c r="H495" s="2">
        <v>0</v>
      </c>
    </row>
    <row r="496" spans="1:8" ht="12.75">
      <c r="A496" s="54"/>
      <c r="B496" s="112">
        <v>1996</v>
      </c>
      <c r="C496" s="2">
        <v>755357432</v>
      </c>
      <c r="D496" s="2">
        <v>715264307</v>
      </c>
      <c r="E496" s="2">
        <v>654376965</v>
      </c>
      <c r="F496" s="2">
        <v>62180671</v>
      </c>
      <c r="G496" s="3">
        <f t="shared" si="37"/>
        <v>2187179375</v>
      </c>
      <c r="H496" s="2">
        <v>0</v>
      </c>
    </row>
    <row r="497" spans="1:8" ht="12.75">
      <c r="A497" s="54"/>
      <c r="B497" s="112">
        <v>1997</v>
      </c>
      <c r="C497" s="2">
        <v>719950509</v>
      </c>
      <c r="D497" s="2">
        <v>686661197</v>
      </c>
      <c r="E497" s="2">
        <v>792864569</v>
      </c>
      <c r="F497" s="2">
        <v>65154294</v>
      </c>
      <c r="G497" s="3">
        <f t="shared" si="37"/>
        <v>2264630569</v>
      </c>
      <c r="H497" s="2">
        <v>0</v>
      </c>
    </row>
    <row r="498" spans="1:8" ht="12.75">
      <c r="A498" s="54"/>
      <c r="B498" s="112">
        <v>1998</v>
      </c>
      <c r="C498" s="117">
        <v>720826519</v>
      </c>
      <c r="D498" s="117">
        <v>550848286</v>
      </c>
      <c r="E498" s="117">
        <v>960047164</v>
      </c>
      <c r="F498" s="117">
        <v>56616238</v>
      </c>
      <c r="G498" s="3">
        <f t="shared" si="37"/>
        <v>2288338207</v>
      </c>
      <c r="H498" s="2">
        <v>0</v>
      </c>
    </row>
    <row r="499" spans="1:8" ht="12.75">
      <c r="A499" s="54"/>
      <c r="B499" s="112">
        <v>1999</v>
      </c>
      <c r="C499" s="117">
        <v>728877210</v>
      </c>
      <c r="D499" s="117">
        <v>726671578</v>
      </c>
      <c r="E499" s="117">
        <v>786285685</v>
      </c>
      <c r="F499" s="117">
        <v>125216390</v>
      </c>
      <c r="G499" s="3">
        <f t="shared" si="37"/>
        <v>2367050863</v>
      </c>
      <c r="H499" s="2">
        <v>0</v>
      </c>
    </row>
    <row r="500" ht="12.75">
      <c r="A500" s="54"/>
    </row>
    <row r="501" spans="1:8" ht="12.75">
      <c r="A501" s="54" t="s">
        <v>61</v>
      </c>
      <c r="B501" s="112">
        <v>1988</v>
      </c>
      <c r="C501" s="2">
        <v>2700343793</v>
      </c>
      <c r="D501" s="2">
        <v>2724377425</v>
      </c>
      <c r="E501" s="2">
        <v>1690553654</v>
      </c>
      <c r="F501" s="2">
        <v>0</v>
      </c>
      <c r="G501" s="3">
        <f aca="true" t="shared" si="38" ref="G501:G512">SUM(C501:F501)</f>
        <v>7115274872</v>
      </c>
      <c r="H501" s="2">
        <v>0</v>
      </c>
    </row>
    <row r="502" spans="1:8" ht="12.75">
      <c r="A502" s="54"/>
      <c r="B502" s="112">
        <v>1989</v>
      </c>
      <c r="C502" s="2">
        <v>2859921673</v>
      </c>
      <c r="D502" s="2">
        <v>3506394627</v>
      </c>
      <c r="E502" s="2">
        <v>1785997652</v>
      </c>
      <c r="F502" s="2">
        <v>0</v>
      </c>
      <c r="G502" s="3">
        <f t="shared" si="38"/>
        <v>8152313952</v>
      </c>
      <c r="H502" s="2">
        <v>0</v>
      </c>
    </row>
    <row r="503" spans="1:8" ht="12.75">
      <c r="A503" s="54"/>
      <c r="B503" s="112">
        <v>1990</v>
      </c>
      <c r="C503" s="2">
        <v>3035490589</v>
      </c>
      <c r="D503" s="2">
        <v>3622625730.4</v>
      </c>
      <c r="E503" s="2">
        <v>1888296161</v>
      </c>
      <c r="F503" s="2">
        <v>0</v>
      </c>
      <c r="G503" s="3">
        <f t="shared" si="38"/>
        <v>8546412480.4</v>
      </c>
      <c r="H503" s="2">
        <v>0</v>
      </c>
    </row>
    <row r="504" spans="1:8" ht="12.75">
      <c r="A504" s="54"/>
      <c r="B504" s="112">
        <v>1991</v>
      </c>
      <c r="C504" s="2">
        <v>3191579628</v>
      </c>
      <c r="D504" s="2">
        <v>2821578406</v>
      </c>
      <c r="E504" s="2">
        <v>1985179991</v>
      </c>
      <c r="F504" s="2">
        <v>0</v>
      </c>
      <c r="G504" s="3">
        <f t="shared" si="38"/>
        <v>7998338025</v>
      </c>
      <c r="H504" s="2">
        <v>0</v>
      </c>
    </row>
    <row r="505" spans="1:8" ht="12.75">
      <c r="A505" s="54"/>
      <c r="B505" s="112">
        <v>1992</v>
      </c>
      <c r="C505" s="2">
        <v>3358538676</v>
      </c>
      <c r="D505" s="2">
        <v>2438918555.16</v>
      </c>
      <c r="E505" s="2">
        <v>2017525467</v>
      </c>
      <c r="F505" s="2">
        <v>1628237584</v>
      </c>
      <c r="G505" s="3">
        <f t="shared" si="38"/>
        <v>9443220282.16</v>
      </c>
      <c r="H505" s="2">
        <v>0</v>
      </c>
    </row>
    <row r="506" spans="1:8" ht="12.75">
      <c r="A506" s="54"/>
      <c r="B506" s="112">
        <v>1993</v>
      </c>
      <c r="C506" s="2">
        <v>3578335954</v>
      </c>
      <c r="D506" s="2">
        <v>2225973485</v>
      </c>
      <c r="E506" s="2">
        <v>2117059165</v>
      </c>
      <c r="F506" s="2">
        <v>1379394121</v>
      </c>
      <c r="G506" s="3">
        <f t="shared" si="38"/>
        <v>9300762725</v>
      </c>
      <c r="H506" s="2">
        <v>0</v>
      </c>
    </row>
    <row r="507" spans="1:8" ht="12.75">
      <c r="A507" s="54"/>
      <c r="B507" s="112">
        <v>1994</v>
      </c>
      <c r="C507" s="2">
        <v>3734032803</v>
      </c>
      <c r="D507" s="2">
        <v>2530741767</v>
      </c>
      <c r="E507" s="2">
        <v>2228943235</v>
      </c>
      <c r="F507" s="2">
        <v>1369288162</v>
      </c>
      <c r="G507" s="3">
        <f t="shared" si="38"/>
        <v>9863005967</v>
      </c>
      <c r="H507" s="2">
        <v>0</v>
      </c>
    </row>
    <row r="508" spans="1:8" ht="12.75">
      <c r="A508" s="54"/>
      <c r="B508" s="112">
        <v>1995</v>
      </c>
      <c r="C508" s="2">
        <v>3790467592</v>
      </c>
      <c r="D508" s="2">
        <v>2878497123</v>
      </c>
      <c r="E508" s="2">
        <v>2354037821</v>
      </c>
      <c r="F508" s="2">
        <v>1244507998</v>
      </c>
      <c r="G508" s="3">
        <f t="shared" si="38"/>
        <v>10267510534</v>
      </c>
      <c r="H508" s="2">
        <v>0</v>
      </c>
    </row>
    <row r="509" spans="1:8" ht="12.75">
      <c r="A509" s="54"/>
      <c r="B509" s="112">
        <v>1996</v>
      </c>
      <c r="C509" s="2">
        <v>3878535536</v>
      </c>
      <c r="D509" s="2">
        <v>2375412080</v>
      </c>
      <c r="E509" s="2">
        <v>2442567996</v>
      </c>
      <c r="F509" s="2">
        <v>942485425</v>
      </c>
      <c r="G509" s="3">
        <f t="shared" si="38"/>
        <v>9639001037</v>
      </c>
      <c r="H509" s="2">
        <v>0</v>
      </c>
    </row>
    <row r="510" spans="1:8" ht="12.75">
      <c r="A510" s="54"/>
      <c r="B510" s="112">
        <v>1997</v>
      </c>
      <c r="C510" s="2">
        <v>4096755372</v>
      </c>
      <c r="D510" s="2">
        <v>2561449089</v>
      </c>
      <c r="E510" s="2">
        <v>3046664447</v>
      </c>
      <c r="F510" s="2">
        <v>1121172513</v>
      </c>
      <c r="G510" s="3">
        <f t="shared" si="38"/>
        <v>10826041421</v>
      </c>
      <c r="H510" s="2">
        <v>0</v>
      </c>
    </row>
    <row r="511" spans="1:8" ht="12.75">
      <c r="A511" s="54"/>
      <c r="B511" s="112">
        <v>1998</v>
      </c>
      <c r="C511" s="117">
        <v>4404475350</v>
      </c>
      <c r="D511" s="117">
        <v>2543399536</v>
      </c>
      <c r="E511" s="117">
        <v>3807399187</v>
      </c>
      <c r="F511" s="117">
        <v>1180688239</v>
      </c>
      <c r="G511" s="3">
        <f t="shared" si="38"/>
        <v>11935962312</v>
      </c>
      <c r="H511" s="2">
        <v>0</v>
      </c>
    </row>
    <row r="512" spans="1:8" ht="12.75">
      <c r="A512" s="54"/>
      <c r="B512" s="112">
        <v>1999</v>
      </c>
      <c r="C512" s="117">
        <v>3949231052</v>
      </c>
      <c r="D512" s="117">
        <v>3219744087</v>
      </c>
      <c r="E512" s="117">
        <v>4298497622</v>
      </c>
      <c r="F512" s="117">
        <v>1691105187</v>
      </c>
      <c r="G512" s="3">
        <f t="shared" si="38"/>
        <v>13158577948</v>
      </c>
      <c r="H512" s="2">
        <v>0</v>
      </c>
    </row>
    <row r="513" ht="12.75">
      <c r="A513" s="54"/>
    </row>
    <row r="514" spans="1:8" ht="12.75">
      <c r="A514" s="54" t="s">
        <v>62</v>
      </c>
      <c r="B514" s="112">
        <v>1988</v>
      </c>
      <c r="C514" s="2">
        <v>202599488</v>
      </c>
      <c r="D514" s="2">
        <v>25279811</v>
      </c>
      <c r="E514" s="2">
        <v>425612159</v>
      </c>
      <c r="F514" s="2">
        <v>0</v>
      </c>
      <c r="G514" s="3">
        <f aca="true" t="shared" si="39" ref="G514:G525">SUM(C514:F514)</f>
        <v>653491458</v>
      </c>
      <c r="H514" s="2">
        <v>0</v>
      </c>
    </row>
    <row r="515" spans="1:8" ht="12.75">
      <c r="A515" s="54"/>
      <c r="B515" s="112">
        <v>1989</v>
      </c>
      <c r="C515" s="2">
        <v>208835315</v>
      </c>
      <c r="D515" s="2">
        <v>39507260</v>
      </c>
      <c r="E515" s="2">
        <v>459918822</v>
      </c>
      <c r="F515" s="2">
        <v>0</v>
      </c>
      <c r="G515" s="3">
        <f t="shared" si="39"/>
        <v>708261397</v>
      </c>
      <c r="H515" s="2">
        <v>0</v>
      </c>
    </row>
    <row r="516" spans="1:8" ht="12.75">
      <c r="A516" s="54"/>
      <c r="B516" s="112">
        <v>1990</v>
      </c>
      <c r="C516" s="2">
        <v>218158248</v>
      </c>
      <c r="D516" s="2">
        <v>44600135.52</v>
      </c>
      <c r="E516" s="2">
        <v>491454195</v>
      </c>
      <c r="F516" s="2">
        <v>0</v>
      </c>
      <c r="G516" s="3">
        <f t="shared" si="39"/>
        <v>754212578.52</v>
      </c>
      <c r="H516" s="2">
        <v>0</v>
      </c>
    </row>
    <row r="517" spans="1:8" ht="12.75">
      <c r="A517" s="54"/>
      <c r="B517" s="112">
        <v>1991</v>
      </c>
      <c r="C517" s="2">
        <v>219457003</v>
      </c>
      <c r="D517" s="2">
        <v>48510553</v>
      </c>
      <c r="E517" s="2">
        <v>493779178</v>
      </c>
      <c r="F517" s="2">
        <v>0</v>
      </c>
      <c r="G517" s="3">
        <f t="shared" si="39"/>
        <v>761746734</v>
      </c>
      <c r="H517" s="2">
        <v>0</v>
      </c>
    </row>
    <row r="518" spans="1:8" ht="12.75">
      <c r="A518" s="54"/>
      <c r="B518" s="112">
        <v>1992</v>
      </c>
      <c r="C518" s="2">
        <v>242057864</v>
      </c>
      <c r="D518" s="2">
        <v>68159460.2</v>
      </c>
      <c r="E518" s="2">
        <v>488694921</v>
      </c>
      <c r="F518" s="2">
        <v>0</v>
      </c>
      <c r="G518" s="3">
        <f t="shared" si="39"/>
        <v>798912245.2</v>
      </c>
      <c r="H518" s="2">
        <v>0</v>
      </c>
    </row>
    <row r="519" spans="1:8" ht="12.75">
      <c r="A519" s="54"/>
      <c r="B519" s="112">
        <v>1993</v>
      </c>
      <c r="C519" s="2">
        <v>243162226</v>
      </c>
      <c r="D519" s="2">
        <v>46009753</v>
      </c>
      <c r="E519" s="2">
        <v>516131878</v>
      </c>
      <c r="F519" s="2">
        <v>0</v>
      </c>
      <c r="G519" s="3">
        <f t="shared" si="39"/>
        <v>805303857</v>
      </c>
      <c r="H519" s="2">
        <v>0</v>
      </c>
    </row>
    <row r="520" spans="1:8" ht="12.75">
      <c r="A520" s="54"/>
      <c r="B520" s="112">
        <v>1994</v>
      </c>
      <c r="C520" s="2">
        <v>273209720</v>
      </c>
      <c r="D520" s="2">
        <v>61908792</v>
      </c>
      <c r="E520" s="2">
        <v>547843632</v>
      </c>
      <c r="F520" s="2">
        <v>0</v>
      </c>
      <c r="G520" s="3">
        <f t="shared" si="39"/>
        <v>882962144</v>
      </c>
      <c r="H520" s="2">
        <v>0</v>
      </c>
    </row>
    <row r="521" spans="1:8" ht="12.75">
      <c r="A521" s="54"/>
      <c r="B521" s="112">
        <v>1995</v>
      </c>
      <c r="C521" s="2">
        <v>273978756</v>
      </c>
      <c r="D521" s="2">
        <v>51075560</v>
      </c>
      <c r="E521" s="2">
        <v>677006797</v>
      </c>
      <c r="F521" s="2">
        <v>0</v>
      </c>
      <c r="G521" s="3">
        <f t="shared" si="39"/>
        <v>1002061113</v>
      </c>
      <c r="H521" s="2">
        <v>0</v>
      </c>
    </row>
    <row r="522" spans="1:8" ht="12.75">
      <c r="A522" s="54"/>
      <c r="B522" s="112">
        <v>1996</v>
      </c>
      <c r="C522" s="2">
        <v>321962959</v>
      </c>
      <c r="D522" s="2">
        <v>60907369</v>
      </c>
      <c r="E522" s="2">
        <v>863693287</v>
      </c>
      <c r="F522" s="2">
        <v>0</v>
      </c>
      <c r="G522" s="3">
        <f t="shared" si="39"/>
        <v>1246563615</v>
      </c>
      <c r="H522" s="2">
        <v>0</v>
      </c>
    </row>
    <row r="523" spans="1:8" ht="12.75">
      <c r="A523" s="54"/>
      <c r="B523" s="112">
        <v>1997</v>
      </c>
      <c r="C523" s="2">
        <v>318651746</v>
      </c>
      <c r="D523" s="2">
        <v>57572959</v>
      </c>
      <c r="E523" s="2">
        <v>942379370</v>
      </c>
      <c r="F523" s="2">
        <v>0</v>
      </c>
      <c r="G523" s="3">
        <f t="shared" si="39"/>
        <v>1318604075</v>
      </c>
      <c r="H523" s="2">
        <v>0</v>
      </c>
    </row>
    <row r="524" spans="1:8" ht="12.75">
      <c r="A524" s="54"/>
      <c r="B524" s="112">
        <v>1998</v>
      </c>
      <c r="C524" s="117">
        <v>315930532</v>
      </c>
      <c r="D524" s="117">
        <v>50426968</v>
      </c>
      <c r="E524" s="117">
        <v>1026175813</v>
      </c>
      <c r="F524" s="2">
        <v>0</v>
      </c>
      <c r="G524" s="3">
        <f t="shared" si="39"/>
        <v>1392533313</v>
      </c>
      <c r="H524" s="2">
        <v>0</v>
      </c>
    </row>
    <row r="525" spans="1:8" ht="12.75">
      <c r="A525" s="54"/>
      <c r="B525" s="112">
        <v>1999</v>
      </c>
      <c r="C525" s="117">
        <v>299651540</v>
      </c>
      <c r="D525" s="117">
        <v>78385779</v>
      </c>
      <c r="E525" s="117">
        <v>1506890561</v>
      </c>
      <c r="F525" s="2">
        <v>0</v>
      </c>
      <c r="G525" s="3">
        <f t="shared" si="39"/>
        <v>1884927880</v>
      </c>
      <c r="H525" s="2">
        <v>0</v>
      </c>
    </row>
    <row r="526" ht="12.75">
      <c r="A526" s="54"/>
    </row>
    <row r="527" spans="1:8" ht="12.75">
      <c r="A527" s="54" t="s">
        <v>63</v>
      </c>
      <c r="B527" s="112">
        <v>1988</v>
      </c>
      <c r="C527" s="2">
        <v>241592427</v>
      </c>
      <c r="D527" s="2">
        <v>135208925</v>
      </c>
      <c r="E527" s="2">
        <v>124908211</v>
      </c>
      <c r="F527" s="2">
        <v>0</v>
      </c>
      <c r="G527" s="3">
        <f aca="true" t="shared" si="40" ref="G527:G538">SUM(C527:F527)</f>
        <v>501709563</v>
      </c>
      <c r="H527" s="2">
        <v>0</v>
      </c>
    </row>
    <row r="528" spans="1:8" ht="12.75">
      <c r="A528" s="54"/>
      <c r="B528" s="112">
        <v>1989</v>
      </c>
      <c r="C528" s="2">
        <v>235543411</v>
      </c>
      <c r="D528" s="2">
        <v>177930743</v>
      </c>
      <c r="E528" s="2">
        <v>101472217</v>
      </c>
      <c r="F528" s="2">
        <v>0</v>
      </c>
      <c r="G528" s="3">
        <f t="shared" si="40"/>
        <v>514946371</v>
      </c>
      <c r="H528" s="2">
        <v>0</v>
      </c>
    </row>
    <row r="529" spans="1:8" ht="12.75">
      <c r="A529" s="54"/>
      <c r="B529" s="112">
        <v>1990</v>
      </c>
      <c r="C529" s="2">
        <v>252225269</v>
      </c>
      <c r="D529" s="2">
        <v>313351542.2</v>
      </c>
      <c r="E529" s="2">
        <v>117873033</v>
      </c>
      <c r="F529" s="2">
        <v>0</v>
      </c>
      <c r="G529" s="3">
        <f t="shared" si="40"/>
        <v>683449844.2</v>
      </c>
      <c r="H529" s="2">
        <v>0</v>
      </c>
    </row>
    <row r="530" spans="1:8" ht="12.75">
      <c r="A530" s="54"/>
      <c r="B530" s="112">
        <v>1991</v>
      </c>
      <c r="C530" s="2">
        <v>242886184</v>
      </c>
      <c r="D530" s="2">
        <v>317370437</v>
      </c>
      <c r="E530" s="2">
        <v>130663108</v>
      </c>
      <c r="F530" s="2">
        <v>0</v>
      </c>
      <c r="G530" s="3">
        <f t="shared" si="40"/>
        <v>690919729</v>
      </c>
      <c r="H530" s="2">
        <v>0</v>
      </c>
    </row>
    <row r="531" spans="1:8" ht="12.75">
      <c r="A531" s="54"/>
      <c r="B531" s="112">
        <v>1992</v>
      </c>
      <c r="C531" s="2">
        <v>283767485</v>
      </c>
      <c r="D531" s="2">
        <v>187380350.32</v>
      </c>
      <c r="E531" s="2">
        <v>142290204</v>
      </c>
      <c r="F531" s="2">
        <v>0</v>
      </c>
      <c r="G531" s="3">
        <f t="shared" si="40"/>
        <v>613438039.3199999</v>
      </c>
      <c r="H531" s="2">
        <v>0</v>
      </c>
    </row>
    <row r="532" spans="1:8" ht="12.75">
      <c r="A532" s="54"/>
      <c r="B532" s="112">
        <v>1993</v>
      </c>
      <c r="C532" s="2">
        <v>275778174</v>
      </c>
      <c r="D532" s="2">
        <v>179480221</v>
      </c>
      <c r="E532" s="2">
        <v>163891426</v>
      </c>
      <c r="F532" s="2">
        <v>0</v>
      </c>
      <c r="G532" s="3">
        <f t="shared" si="40"/>
        <v>619149821</v>
      </c>
      <c r="H532" s="2">
        <v>0</v>
      </c>
    </row>
    <row r="533" spans="1:8" ht="12.75">
      <c r="A533" s="54"/>
      <c r="B533" s="112">
        <v>1994</v>
      </c>
      <c r="C533" s="2">
        <v>286520020</v>
      </c>
      <c r="D533" s="2">
        <v>269677400</v>
      </c>
      <c r="E533" s="2">
        <v>185799271</v>
      </c>
      <c r="F533" s="2">
        <v>0</v>
      </c>
      <c r="G533" s="3">
        <f t="shared" si="40"/>
        <v>741996691</v>
      </c>
      <c r="H533" s="2">
        <v>0</v>
      </c>
    </row>
    <row r="534" spans="1:8" ht="12.75">
      <c r="A534" s="54"/>
      <c r="B534" s="112">
        <v>1995</v>
      </c>
      <c r="C534" s="2">
        <v>344571784</v>
      </c>
      <c r="D534" s="2">
        <v>296639953</v>
      </c>
      <c r="E534" s="2">
        <v>169288773</v>
      </c>
      <c r="F534" s="2">
        <v>0</v>
      </c>
      <c r="G534" s="3">
        <f t="shared" si="40"/>
        <v>810500510</v>
      </c>
      <c r="H534" s="2">
        <v>0</v>
      </c>
    </row>
    <row r="535" spans="1:8" ht="12.75">
      <c r="A535" s="54"/>
      <c r="B535" s="112">
        <v>1996</v>
      </c>
      <c r="C535" s="2">
        <v>340977377</v>
      </c>
      <c r="D535" s="2">
        <v>275125829</v>
      </c>
      <c r="E535" s="2">
        <v>185044330</v>
      </c>
      <c r="F535" s="2">
        <v>56476573</v>
      </c>
      <c r="G535" s="3">
        <f t="shared" si="40"/>
        <v>857624109</v>
      </c>
      <c r="H535" s="2">
        <v>0</v>
      </c>
    </row>
    <row r="536" spans="1:8" ht="12.75">
      <c r="A536" s="54"/>
      <c r="B536" s="112">
        <v>1997</v>
      </c>
      <c r="C536" s="2">
        <v>492526568</v>
      </c>
      <c r="D536" s="2">
        <v>343303826</v>
      </c>
      <c r="E536" s="2">
        <v>185583861</v>
      </c>
      <c r="F536" s="2">
        <v>80439353</v>
      </c>
      <c r="G536" s="3">
        <f t="shared" si="40"/>
        <v>1101853608</v>
      </c>
      <c r="H536" s="2">
        <v>0</v>
      </c>
    </row>
    <row r="537" spans="1:8" ht="12.75">
      <c r="A537" s="54"/>
      <c r="B537" s="112">
        <v>1998</v>
      </c>
      <c r="C537" s="117">
        <v>389341189</v>
      </c>
      <c r="D537" s="117">
        <v>368445580</v>
      </c>
      <c r="E537" s="117">
        <v>231565704</v>
      </c>
      <c r="F537" s="117">
        <v>43056159</v>
      </c>
      <c r="G537" s="3">
        <f t="shared" si="40"/>
        <v>1032408632</v>
      </c>
      <c r="H537" s="2">
        <v>0</v>
      </c>
    </row>
    <row r="538" spans="1:8" ht="12.75">
      <c r="A538" s="54"/>
      <c r="B538" s="112">
        <v>1999</v>
      </c>
      <c r="C538" s="117">
        <v>440446802</v>
      </c>
      <c r="D538" s="117">
        <v>494412734</v>
      </c>
      <c r="E538" s="117">
        <v>196223939</v>
      </c>
      <c r="F538" s="117">
        <v>37959052</v>
      </c>
      <c r="G538" s="3">
        <f t="shared" si="40"/>
        <v>1169042527</v>
      </c>
      <c r="H538" s="2">
        <v>0</v>
      </c>
    </row>
    <row r="539" ht="12.75">
      <c r="A539" s="54"/>
    </row>
    <row r="540" spans="1:8" ht="12.75">
      <c r="A540" s="54" t="s">
        <v>64</v>
      </c>
      <c r="B540" s="112">
        <v>1988</v>
      </c>
      <c r="C540" s="2">
        <v>808452560</v>
      </c>
      <c r="D540" s="2">
        <v>346192899</v>
      </c>
      <c r="E540" s="2">
        <v>819627720</v>
      </c>
      <c r="F540" s="2">
        <v>0</v>
      </c>
      <c r="G540" s="3">
        <f aca="true" t="shared" si="41" ref="G540:G551">SUM(C540:F540)</f>
        <v>1974273179</v>
      </c>
      <c r="H540" s="2">
        <v>0</v>
      </c>
    </row>
    <row r="541" spans="1:8" ht="12.75">
      <c r="A541" s="54"/>
      <c r="B541" s="112">
        <v>1989</v>
      </c>
      <c r="C541" s="2">
        <v>814318036</v>
      </c>
      <c r="D541" s="2">
        <v>337981640</v>
      </c>
      <c r="E541" s="2">
        <v>875250418</v>
      </c>
      <c r="F541" s="2">
        <v>0</v>
      </c>
      <c r="G541" s="3">
        <f t="shared" si="41"/>
        <v>2027550094</v>
      </c>
      <c r="H541" s="2">
        <v>0</v>
      </c>
    </row>
    <row r="542" spans="1:8" ht="12.75">
      <c r="A542" s="54"/>
      <c r="B542" s="112">
        <v>1990</v>
      </c>
      <c r="C542" s="2">
        <v>880477875</v>
      </c>
      <c r="D542" s="2">
        <v>476727196.2</v>
      </c>
      <c r="E542" s="2">
        <v>1005882561</v>
      </c>
      <c r="F542" s="2">
        <v>0</v>
      </c>
      <c r="G542" s="3">
        <f t="shared" si="41"/>
        <v>2363087632.2</v>
      </c>
      <c r="H542" s="2">
        <v>0</v>
      </c>
    </row>
    <row r="543" spans="1:8" ht="12.75">
      <c r="A543" s="54"/>
      <c r="B543" s="112">
        <v>1991</v>
      </c>
      <c r="C543" s="2">
        <v>930638160</v>
      </c>
      <c r="D543" s="2">
        <v>443003035</v>
      </c>
      <c r="E543" s="2">
        <v>984931346</v>
      </c>
      <c r="F543" s="2">
        <v>0</v>
      </c>
      <c r="G543" s="3">
        <f t="shared" si="41"/>
        <v>2358572541</v>
      </c>
      <c r="H543" s="2">
        <v>0</v>
      </c>
    </row>
    <row r="544" spans="1:8" ht="12.75">
      <c r="A544" s="54"/>
      <c r="B544" s="112">
        <v>1992</v>
      </c>
      <c r="C544" s="2">
        <v>970732687</v>
      </c>
      <c r="D544" s="2">
        <v>431429092.84</v>
      </c>
      <c r="E544" s="2">
        <v>1020691852</v>
      </c>
      <c r="F544" s="2">
        <v>0</v>
      </c>
      <c r="G544" s="3">
        <f t="shared" si="41"/>
        <v>2422853631.84</v>
      </c>
      <c r="H544" s="2">
        <v>0</v>
      </c>
    </row>
    <row r="545" spans="1:8" ht="12.75">
      <c r="A545" s="54"/>
      <c r="B545" s="112">
        <v>1993</v>
      </c>
      <c r="C545" s="2">
        <v>1053428777</v>
      </c>
      <c r="D545" s="2">
        <v>431367337</v>
      </c>
      <c r="E545" s="2">
        <v>1085608064</v>
      </c>
      <c r="F545" s="2">
        <v>0</v>
      </c>
      <c r="G545" s="3">
        <f t="shared" si="41"/>
        <v>2570404178</v>
      </c>
      <c r="H545" s="2">
        <v>0</v>
      </c>
    </row>
    <row r="546" spans="1:8" ht="12.75">
      <c r="A546" s="54"/>
      <c r="B546" s="112">
        <v>1994</v>
      </c>
      <c r="C546" s="2">
        <v>1135146769</v>
      </c>
      <c r="D546" s="2">
        <v>585195477</v>
      </c>
      <c r="E546" s="2">
        <v>1121728041</v>
      </c>
      <c r="F546" s="2">
        <v>0</v>
      </c>
      <c r="G546" s="3">
        <f t="shared" si="41"/>
        <v>2842070287</v>
      </c>
      <c r="H546" s="2">
        <v>0</v>
      </c>
    </row>
    <row r="547" spans="1:8" ht="12.75">
      <c r="A547" s="54"/>
      <c r="B547" s="112">
        <v>1995</v>
      </c>
      <c r="C547" s="2">
        <v>1209662608</v>
      </c>
      <c r="D547" s="2">
        <v>528614246</v>
      </c>
      <c r="E547" s="2">
        <v>1163662102</v>
      </c>
      <c r="F547" s="2">
        <v>0</v>
      </c>
      <c r="G547" s="3">
        <f t="shared" si="41"/>
        <v>2901938956</v>
      </c>
      <c r="H547" s="2">
        <v>0</v>
      </c>
    </row>
    <row r="548" spans="1:8" ht="12.75">
      <c r="A548" s="54"/>
      <c r="B548" s="112">
        <v>1996</v>
      </c>
      <c r="C548" s="2">
        <v>1134564209</v>
      </c>
      <c r="D548" s="2">
        <v>450933838</v>
      </c>
      <c r="E548" s="2">
        <v>1239784959</v>
      </c>
      <c r="F548" s="2">
        <v>0</v>
      </c>
      <c r="G548" s="3">
        <f t="shared" si="41"/>
        <v>2825283006</v>
      </c>
      <c r="H548" s="2">
        <v>0</v>
      </c>
    </row>
    <row r="549" spans="1:8" ht="12.75">
      <c r="A549" s="54"/>
      <c r="B549" s="112">
        <v>1997</v>
      </c>
      <c r="C549" s="2">
        <v>1119268528</v>
      </c>
      <c r="D549" s="2">
        <v>513078474</v>
      </c>
      <c r="E549" s="2">
        <v>1315429048</v>
      </c>
      <c r="F549" s="2">
        <v>0</v>
      </c>
      <c r="G549" s="3">
        <f t="shared" si="41"/>
        <v>2947776050</v>
      </c>
      <c r="H549" s="2">
        <v>0</v>
      </c>
    </row>
    <row r="550" spans="1:8" ht="12.75">
      <c r="A550" s="54"/>
      <c r="B550" s="112">
        <v>1998</v>
      </c>
      <c r="C550" s="117">
        <v>1217115119</v>
      </c>
      <c r="D550" s="117">
        <v>526140202</v>
      </c>
      <c r="E550" s="117">
        <v>1400686753</v>
      </c>
      <c r="F550" s="2">
        <v>0</v>
      </c>
      <c r="G550" s="3">
        <f t="shared" si="41"/>
        <v>3143942074</v>
      </c>
      <c r="H550" s="2">
        <v>0</v>
      </c>
    </row>
    <row r="551" spans="1:8" ht="12.75">
      <c r="A551" s="54"/>
      <c r="B551" s="112">
        <v>1999</v>
      </c>
      <c r="C551" s="117">
        <v>1257134727</v>
      </c>
      <c r="D551" s="117">
        <v>776680609</v>
      </c>
      <c r="E551" s="117">
        <v>1476502636</v>
      </c>
      <c r="F551" s="2">
        <v>0</v>
      </c>
      <c r="G551" s="3">
        <f t="shared" si="41"/>
        <v>3510317972</v>
      </c>
      <c r="H551" s="2">
        <v>0</v>
      </c>
    </row>
    <row r="552" ht="12.75">
      <c r="A552" s="54"/>
    </row>
    <row r="553" spans="1:8" ht="12.75">
      <c r="A553" s="54" t="s">
        <v>65</v>
      </c>
      <c r="B553" s="112">
        <v>1988</v>
      </c>
      <c r="C553" s="2">
        <v>171874879</v>
      </c>
      <c r="D553" s="2">
        <v>160470797</v>
      </c>
      <c r="E553" s="2">
        <v>224310316</v>
      </c>
      <c r="F553" s="2">
        <v>0</v>
      </c>
      <c r="G553" s="3">
        <f aca="true" t="shared" si="42" ref="G553:G564">SUM(C553:F553)</f>
        <v>556655992</v>
      </c>
      <c r="H553" s="2">
        <v>0</v>
      </c>
    </row>
    <row r="554" spans="1:8" ht="12.75">
      <c r="A554" s="54"/>
      <c r="B554" s="112">
        <v>1989</v>
      </c>
      <c r="C554" s="2">
        <v>164165888</v>
      </c>
      <c r="D554" s="2">
        <v>154402927</v>
      </c>
      <c r="E554" s="2">
        <v>239395164</v>
      </c>
      <c r="F554" s="2">
        <v>0</v>
      </c>
      <c r="G554" s="3">
        <f t="shared" si="42"/>
        <v>557963979</v>
      </c>
      <c r="H554" s="2">
        <v>0</v>
      </c>
    </row>
    <row r="555" spans="1:8" ht="12.75">
      <c r="A555" s="54"/>
      <c r="B555" s="112">
        <v>1990</v>
      </c>
      <c r="C555" s="2">
        <v>167821811</v>
      </c>
      <c r="D555" s="2">
        <v>165387971.84</v>
      </c>
      <c r="E555" s="2">
        <v>254570615</v>
      </c>
      <c r="F555" s="2">
        <v>0</v>
      </c>
      <c r="G555" s="3">
        <f t="shared" si="42"/>
        <v>587780397.84</v>
      </c>
      <c r="H555" s="2">
        <v>0</v>
      </c>
    </row>
    <row r="556" spans="1:8" ht="12.75">
      <c r="A556" s="54"/>
      <c r="B556" s="112">
        <v>1991</v>
      </c>
      <c r="C556" s="2">
        <v>179567209</v>
      </c>
      <c r="D556" s="2">
        <v>181276707</v>
      </c>
      <c r="E556" s="2">
        <v>266294144</v>
      </c>
      <c r="F556" s="2">
        <v>0</v>
      </c>
      <c r="G556" s="3">
        <f t="shared" si="42"/>
        <v>627138060</v>
      </c>
      <c r="H556" s="2">
        <v>0</v>
      </c>
    </row>
    <row r="557" spans="1:8" ht="12.75">
      <c r="A557" s="54"/>
      <c r="B557" s="112">
        <v>1992</v>
      </c>
      <c r="C557" s="2">
        <v>189295694</v>
      </c>
      <c r="D557" s="2">
        <v>177520864.2</v>
      </c>
      <c r="E557" s="2">
        <v>293691882</v>
      </c>
      <c r="F557" s="2">
        <v>0</v>
      </c>
      <c r="G557" s="3">
        <f t="shared" si="42"/>
        <v>660508440.2</v>
      </c>
      <c r="H557" s="2">
        <v>0</v>
      </c>
    </row>
    <row r="558" spans="1:8" ht="12.75">
      <c r="A558" s="54"/>
      <c r="B558" s="112">
        <v>1993</v>
      </c>
      <c r="C558" s="2">
        <v>184534209</v>
      </c>
      <c r="D558" s="2">
        <v>154806390</v>
      </c>
      <c r="E558" s="2">
        <v>309129040</v>
      </c>
      <c r="F558" s="2">
        <v>0</v>
      </c>
      <c r="G558" s="3">
        <f t="shared" si="42"/>
        <v>648469639</v>
      </c>
      <c r="H558" s="2">
        <v>0</v>
      </c>
    </row>
    <row r="559" spans="1:8" ht="12.75">
      <c r="A559" s="54"/>
      <c r="B559" s="112">
        <v>1994</v>
      </c>
      <c r="C559" s="2">
        <v>204777549</v>
      </c>
      <c r="D559" s="2">
        <v>198188809</v>
      </c>
      <c r="E559" s="2">
        <v>336796117</v>
      </c>
      <c r="F559" s="2">
        <v>0</v>
      </c>
      <c r="G559" s="3">
        <f t="shared" si="42"/>
        <v>739762475</v>
      </c>
      <c r="H559" s="2">
        <v>0</v>
      </c>
    </row>
    <row r="560" spans="1:8" ht="12.75">
      <c r="A560" s="54"/>
      <c r="B560" s="112">
        <v>1995</v>
      </c>
      <c r="C560" s="2">
        <v>223151747</v>
      </c>
      <c r="D560" s="2">
        <v>199043824</v>
      </c>
      <c r="E560" s="2">
        <v>315070850</v>
      </c>
      <c r="F560" s="2">
        <v>0</v>
      </c>
      <c r="G560" s="3">
        <f t="shared" si="42"/>
        <v>737266421</v>
      </c>
      <c r="H560" s="2">
        <v>0</v>
      </c>
    </row>
    <row r="561" spans="1:8" ht="12.75">
      <c r="A561" s="54"/>
      <c r="B561" s="112">
        <v>1996</v>
      </c>
      <c r="C561" s="2">
        <v>231483651</v>
      </c>
      <c r="D561" s="2">
        <v>145665585</v>
      </c>
      <c r="E561" s="2">
        <v>351139255</v>
      </c>
      <c r="F561" s="2">
        <v>0</v>
      </c>
      <c r="G561" s="3">
        <f t="shared" si="42"/>
        <v>728288491</v>
      </c>
      <c r="H561" s="2">
        <v>0</v>
      </c>
    </row>
    <row r="562" spans="1:8" ht="12.75">
      <c r="A562" s="54"/>
      <c r="B562" s="112">
        <v>1997</v>
      </c>
      <c r="C562" s="2">
        <v>233356861</v>
      </c>
      <c r="D562" s="2">
        <v>153521535</v>
      </c>
      <c r="E562" s="2">
        <v>415557589</v>
      </c>
      <c r="F562" s="2">
        <v>0</v>
      </c>
      <c r="G562" s="3">
        <f t="shared" si="42"/>
        <v>802435985</v>
      </c>
      <c r="H562" s="2">
        <v>0</v>
      </c>
    </row>
    <row r="563" spans="1:8" ht="12.75">
      <c r="A563" s="54"/>
      <c r="B563" s="112">
        <v>1998</v>
      </c>
      <c r="C563" s="117">
        <v>225174978</v>
      </c>
      <c r="D563" s="117">
        <v>143147379</v>
      </c>
      <c r="E563" s="117">
        <v>410864385</v>
      </c>
      <c r="F563" s="2">
        <v>0</v>
      </c>
      <c r="G563" s="3">
        <f t="shared" si="42"/>
        <v>779186742</v>
      </c>
      <c r="H563" s="2">
        <v>0</v>
      </c>
    </row>
    <row r="564" spans="1:8" ht="12.75">
      <c r="A564" s="54"/>
      <c r="B564" s="112">
        <v>1999</v>
      </c>
      <c r="C564" s="117">
        <v>235379857</v>
      </c>
      <c r="D564" s="117">
        <v>213865986</v>
      </c>
      <c r="E564" s="117">
        <v>445546362</v>
      </c>
      <c r="F564" s="2">
        <v>0</v>
      </c>
      <c r="G564" s="3">
        <f t="shared" si="42"/>
        <v>894792205</v>
      </c>
      <c r="H564" s="2">
        <v>0</v>
      </c>
    </row>
    <row r="565" ht="12.75">
      <c r="A565" s="54"/>
    </row>
    <row r="566" spans="1:9" ht="12.75">
      <c r="A566" s="54" t="s">
        <v>66</v>
      </c>
      <c r="B566" s="112">
        <v>1988</v>
      </c>
      <c r="C566" s="2">
        <v>1094456855</v>
      </c>
      <c r="D566" s="2">
        <v>630847662</v>
      </c>
      <c r="E566" s="2">
        <v>1132760117</v>
      </c>
      <c r="F566" s="2">
        <v>0</v>
      </c>
      <c r="G566" s="3">
        <f aca="true" t="shared" si="43" ref="G566:G577">SUM(C566:F566)</f>
        <v>2858064634</v>
      </c>
      <c r="H566" s="2">
        <v>42513662</v>
      </c>
      <c r="I566" t="s">
        <v>344</v>
      </c>
    </row>
    <row r="567" spans="1:9" ht="12.75">
      <c r="A567" s="54"/>
      <c r="B567" s="112">
        <v>1989</v>
      </c>
      <c r="C567" s="2">
        <v>1103309502</v>
      </c>
      <c r="D567" s="2">
        <v>695982293</v>
      </c>
      <c r="E567" s="2">
        <v>1181216142</v>
      </c>
      <c r="F567" s="2">
        <v>0</v>
      </c>
      <c r="G567" s="3">
        <f t="shared" si="43"/>
        <v>2980507937</v>
      </c>
      <c r="H567" s="2">
        <v>59314805</v>
      </c>
      <c r="I567" t="s">
        <v>344</v>
      </c>
    </row>
    <row r="568" spans="1:9" ht="12.75">
      <c r="A568" s="54"/>
      <c r="B568" s="112">
        <v>1990</v>
      </c>
      <c r="C568" s="2">
        <v>1155059260</v>
      </c>
      <c r="D568" s="2">
        <v>835584984.44</v>
      </c>
      <c r="E568" s="2">
        <v>1212050455</v>
      </c>
      <c r="F568" s="2">
        <v>0</v>
      </c>
      <c r="G568" s="3">
        <f t="shared" si="43"/>
        <v>3202694699.44</v>
      </c>
      <c r="H568" s="2">
        <v>59500579</v>
      </c>
      <c r="I568" t="s">
        <v>344</v>
      </c>
    </row>
    <row r="569" spans="1:9" ht="12.75">
      <c r="A569" s="54"/>
      <c r="B569" s="112">
        <v>1991</v>
      </c>
      <c r="C569" s="2">
        <v>1255918023</v>
      </c>
      <c r="D569" s="2">
        <v>763382831</v>
      </c>
      <c r="E569" s="2">
        <v>1305663313</v>
      </c>
      <c r="F569" s="2">
        <v>0</v>
      </c>
      <c r="G569" s="3">
        <f t="shared" si="43"/>
        <v>3324964167</v>
      </c>
      <c r="H569" s="2">
        <v>67284316</v>
      </c>
      <c r="I569" t="s">
        <v>344</v>
      </c>
    </row>
    <row r="570" spans="1:9" ht="12.75">
      <c r="A570" s="54"/>
      <c r="B570" s="112">
        <v>1992</v>
      </c>
      <c r="C570" s="2">
        <v>1344609250</v>
      </c>
      <c r="D570" s="2">
        <v>840424831.96</v>
      </c>
      <c r="E570" s="2">
        <v>1368966567</v>
      </c>
      <c r="F570" s="2">
        <v>0</v>
      </c>
      <c r="G570" s="3">
        <f t="shared" si="43"/>
        <v>3554000648.96</v>
      </c>
      <c r="H570" s="2">
        <v>83202481</v>
      </c>
      <c r="I570" t="s">
        <v>344</v>
      </c>
    </row>
    <row r="571" spans="1:9" ht="12.75">
      <c r="A571" s="54"/>
      <c r="B571" s="112">
        <v>1993</v>
      </c>
      <c r="C571" s="2">
        <v>1400980664</v>
      </c>
      <c r="D571" s="2">
        <v>883362163</v>
      </c>
      <c r="E571" s="2">
        <v>1483713333</v>
      </c>
      <c r="F571" s="2">
        <v>0</v>
      </c>
      <c r="G571" s="3">
        <f t="shared" si="43"/>
        <v>3768056160</v>
      </c>
      <c r="H571" s="2">
        <v>74961477</v>
      </c>
      <c r="I571" t="s">
        <v>344</v>
      </c>
    </row>
    <row r="572" spans="1:9" ht="12.75">
      <c r="A572" s="54"/>
      <c r="B572" s="112">
        <v>1994</v>
      </c>
      <c r="C572" s="2">
        <v>1560367985</v>
      </c>
      <c r="D572" s="2">
        <v>1037462461</v>
      </c>
      <c r="E572" s="2">
        <v>1549027334</v>
      </c>
      <c r="F572" s="2">
        <v>0</v>
      </c>
      <c r="G572" s="3">
        <f t="shared" si="43"/>
        <v>4146857780</v>
      </c>
      <c r="H572" s="2">
        <v>82789359</v>
      </c>
      <c r="I572" t="s">
        <v>344</v>
      </c>
    </row>
    <row r="573" spans="1:9" ht="12.75">
      <c r="A573" s="54"/>
      <c r="B573" s="112">
        <v>1995</v>
      </c>
      <c r="C573" s="2">
        <v>1727962837</v>
      </c>
      <c r="D573" s="2">
        <v>1047808902</v>
      </c>
      <c r="E573" s="2">
        <v>3719779960</v>
      </c>
      <c r="F573" s="2">
        <v>0</v>
      </c>
      <c r="G573" s="3">
        <f t="shared" si="43"/>
        <v>6495551699</v>
      </c>
      <c r="H573" s="2">
        <v>91703614</v>
      </c>
      <c r="I573" t="s">
        <v>344</v>
      </c>
    </row>
    <row r="574" spans="1:9" ht="12.75">
      <c r="A574" s="54"/>
      <c r="B574" s="112">
        <v>1996</v>
      </c>
      <c r="C574" s="2">
        <v>1607097663</v>
      </c>
      <c r="D574" s="2">
        <v>899183122</v>
      </c>
      <c r="E574" s="2">
        <v>3042149224</v>
      </c>
      <c r="F574" s="2">
        <v>0</v>
      </c>
      <c r="G574" s="3">
        <f t="shared" si="43"/>
        <v>5548430009</v>
      </c>
      <c r="H574" s="2">
        <v>71669381</v>
      </c>
      <c r="I574" t="s">
        <v>344</v>
      </c>
    </row>
    <row r="575" spans="1:9" ht="12.75">
      <c r="A575" s="54"/>
      <c r="B575" s="112">
        <v>1997</v>
      </c>
      <c r="C575" s="2">
        <v>1675851142</v>
      </c>
      <c r="D575" s="2">
        <v>1050846109</v>
      </c>
      <c r="E575" s="2">
        <v>2399520536</v>
      </c>
      <c r="F575" s="2">
        <v>0</v>
      </c>
      <c r="G575" s="3">
        <f t="shared" si="43"/>
        <v>5126217787</v>
      </c>
      <c r="H575" s="2">
        <v>74931317</v>
      </c>
      <c r="I575" t="s">
        <v>344</v>
      </c>
    </row>
    <row r="576" spans="1:9" ht="12.75">
      <c r="A576" s="54"/>
      <c r="B576" s="112">
        <v>1998</v>
      </c>
      <c r="C576" s="117">
        <v>1751128399</v>
      </c>
      <c r="D576" s="117">
        <v>1054235470</v>
      </c>
      <c r="E576" s="117">
        <v>2446290662</v>
      </c>
      <c r="F576" s="2">
        <v>0</v>
      </c>
      <c r="G576" s="3">
        <f t="shared" si="43"/>
        <v>5251654531</v>
      </c>
      <c r="H576" s="2">
        <v>56840224</v>
      </c>
      <c r="I576" t="s">
        <v>344</v>
      </c>
    </row>
    <row r="577" spans="1:9" s="118" customFormat="1" ht="12.75">
      <c r="A577" s="124"/>
      <c r="B577" s="123">
        <v>1999</v>
      </c>
      <c r="C577" s="121">
        <v>2047396226</v>
      </c>
      <c r="D577" s="143">
        <v>1504224408</v>
      </c>
      <c r="E577" s="144">
        <f>2750649401-H577</f>
        <v>2691537939</v>
      </c>
      <c r="F577" s="119">
        <v>0</v>
      </c>
      <c r="G577" s="120">
        <f t="shared" si="43"/>
        <v>6243158573</v>
      </c>
      <c r="H577" s="119">
        <v>59111462</v>
      </c>
      <c r="I577" t="s">
        <v>344</v>
      </c>
    </row>
    <row r="578" spans="1:5" ht="13.5" thickBot="1">
      <c r="A578" s="54"/>
      <c r="D578" s="137" t="s">
        <v>359</v>
      </c>
      <c r="E578" s="138"/>
    </row>
    <row r="579" spans="1:8" ht="12.75">
      <c r="A579" s="54" t="s">
        <v>67</v>
      </c>
      <c r="B579" s="112">
        <v>1988</v>
      </c>
      <c r="C579" s="2">
        <v>3815419554</v>
      </c>
      <c r="D579" s="2">
        <v>2268537114</v>
      </c>
      <c r="E579" s="2">
        <v>4422066159</v>
      </c>
      <c r="F579" s="2">
        <v>1339828984</v>
      </c>
      <c r="G579" s="3">
        <f aca="true" t="shared" si="44" ref="G579:G590">SUM(C579:F579)</f>
        <v>11845851811</v>
      </c>
      <c r="H579" s="2">
        <v>0</v>
      </c>
    </row>
    <row r="580" spans="1:8" ht="12.75">
      <c r="A580" s="54"/>
      <c r="B580" s="112">
        <v>1989</v>
      </c>
      <c r="C580" s="2">
        <v>3599963635</v>
      </c>
      <c r="D580" s="2">
        <v>2384369898</v>
      </c>
      <c r="E580" s="2">
        <v>4945087925</v>
      </c>
      <c r="F580" s="2">
        <v>1438852364</v>
      </c>
      <c r="G580" s="3">
        <f t="shared" si="44"/>
        <v>12368273822</v>
      </c>
      <c r="H580" s="2">
        <v>0</v>
      </c>
    </row>
    <row r="581" spans="1:8" ht="12.75">
      <c r="A581" s="54"/>
      <c r="B581" s="112">
        <v>1990</v>
      </c>
      <c r="C581" s="2">
        <v>3756690986</v>
      </c>
      <c r="D581" s="2">
        <v>2554557045.72</v>
      </c>
      <c r="E581" s="2">
        <v>5435265671</v>
      </c>
      <c r="F581" s="2">
        <v>1412926882</v>
      </c>
      <c r="G581" s="3">
        <f t="shared" si="44"/>
        <v>13159440584.72</v>
      </c>
      <c r="H581" s="2">
        <v>0</v>
      </c>
    </row>
    <row r="582" spans="1:8" ht="12.75">
      <c r="A582" s="54"/>
      <c r="B582" s="112">
        <v>1991</v>
      </c>
      <c r="C582" s="2">
        <v>4101784095</v>
      </c>
      <c r="D582" s="2">
        <v>2470818838</v>
      </c>
      <c r="E582" s="2">
        <v>5494771599</v>
      </c>
      <c r="F582" s="2">
        <v>1445275145</v>
      </c>
      <c r="G582" s="3">
        <f t="shared" si="44"/>
        <v>13512649677</v>
      </c>
      <c r="H582" s="2">
        <v>0</v>
      </c>
    </row>
    <row r="583" spans="1:8" ht="12.75">
      <c r="A583" s="54"/>
      <c r="B583" s="112">
        <v>1992</v>
      </c>
      <c r="C583" s="2">
        <v>4260916595</v>
      </c>
      <c r="D583" s="2">
        <v>3112732687.8</v>
      </c>
      <c r="E583" s="2">
        <v>5850881673</v>
      </c>
      <c r="F583" s="2">
        <v>1183778858</v>
      </c>
      <c r="G583" s="3">
        <f t="shared" si="44"/>
        <v>14408309813.8</v>
      </c>
      <c r="H583" s="2">
        <v>0</v>
      </c>
    </row>
    <row r="584" spans="1:8" ht="12.75">
      <c r="A584" s="54"/>
      <c r="B584" s="112">
        <v>1993</v>
      </c>
      <c r="C584" s="2">
        <v>4568272333</v>
      </c>
      <c r="D584" s="2">
        <v>2424316050</v>
      </c>
      <c r="E584" s="2">
        <v>6040321328</v>
      </c>
      <c r="F584" s="2">
        <v>1038398764</v>
      </c>
      <c r="G584" s="3">
        <f t="shared" si="44"/>
        <v>14071308475</v>
      </c>
      <c r="H584" s="2">
        <v>0</v>
      </c>
    </row>
    <row r="585" spans="1:8" ht="12.75">
      <c r="A585" s="54"/>
      <c r="B585" s="112">
        <v>1994</v>
      </c>
      <c r="C585" s="2">
        <v>4856277402</v>
      </c>
      <c r="D585" s="2">
        <v>2960162037</v>
      </c>
      <c r="E585" s="2">
        <v>6105777363</v>
      </c>
      <c r="F585" s="2">
        <v>1144681743</v>
      </c>
      <c r="G585" s="3">
        <f t="shared" si="44"/>
        <v>15066898545</v>
      </c>
      <c r="H585" s="2">
        <v>0</v>
      </c>
    </row>
    <row r="586" spans="1:8" ht="12.75">
      <c r="A586" s="54"/>
      <c r="B586" s="112">
        <v>1995</v>
      </c>
      <c r="C586" s="2">
        <v>5045233055</v>
      </c>
      <c r="D586" s="2">
        <v>3078479254</v>
      </c>
      <c r="E586" s="2">
        <v>6243546186</v>
      </c>
      <c r="F586" s="2">
        <v>1064458213</v>
      </c>
      <c r="G586" s="3">
        <f t="shared" si="44"/>
        <v>15431716708</v>
      </c>
      <c r="H586" s="2">
        <v>0</v>
      </c>
    </row>
    <row r="587" spans="1:8" ht="12.75">
      <c r="A587" s="54"/>
      <c r="B587" s="112">
        <v>1996</v>
      </c>
      <c r="C587" s="2">
        <v>4996187312</v>
      </c>
      <c r="D587" s="2">
        <v>2841705439</v>
      </c>
      <c r="E587" s="2">
        <v>6530505680</v>
      </c>
      <c r="F587" s="2">
        <v>808306230</v>
      </c>
      <c r="G587" s="3">
        <f t="shared" si="44"/>
        <v>15176704661</v>
      </c>
      <c r="H587" s="2">
        <v>0</v>
      </c>
    </row>
    <row r="588" spans="1:8" ht="12.75">
      <c r="A588" s="54"/>
      <c r="B588" s="112">
        <v>1997</v>
      </c>
      <c r="C588" s="2">
        <v>5173395954</v>
      </c>
      <c r="D588" s="2">
        <v>3023595878</v>
      </c>
      <c r="E588" s="2">
        <v>6772660413</v>
      </c>
      <c r="F588" s="2">
        <v>1019117116</v>
      </c>
      <c r="G588" s="3">
        <f t="shared" si="44"/>
        <v>15988769361</v>
      </c>
      <c r="H588" s="2">
        <v>0</v>
      </c>
    </row>
    <row r="589" spans="1:8" ht="12.75">
      <c r="A589" s="54"/>
      <c r="B589" s="112">
        <v>1998</v>
      </c>
      <c r="C589" s="117">
        <v>5217470879</v>
      </c>
      <c r="D589" s="117">
        <v>3117683503</v>
      </c>
      <c r="E589" s="117">
        <v>7159771033</v>
      </c>
      <c r="F589" s="117">
        <v>732298784</v>
      </c>
      <c r="G589" s="3">
        <f t="shared" si="44"/>
        <v>16227224199</v>
      </c>
      <c r="H589" s="2">
        <v>0</v>
      </c>
    </row>
    <row r="590" spans="1:8" ht="12.75">
      <c r="A590" s="54"/>
      <c r="B590" s="112">
        <v>1999</v>
      </c>
      <c r="C590" s="117">
        <v>5473118724</v>
      </c>
      <c r="D590" s="117">
        <v>4524771408</v>
      </c>
      <c r="E590" s="117">
        <v>7789530339</v>
      </c>
      <c r="F590" s="117">
        <v>875632734</v>
      </c>
      <c r="G590" s="3">
        <f t="shared" si="44"/>
        <v>18663053205</v>
      </c>
      <c r="H590" s="2">
        <v>0</v>
      </c>
    </row>
    <row r="591" ht="12.75">
      <c r="A591" s="54"/>
    </row>
    <row r="592" spans="1:8" ht="12.75">
      <c r="A592" s="54" t="s">
        <v>68</v>
      </c>
      <c r="B592" s="112">
        <v>1988</v>
      </c>
      <c r="C592" s="2">
        <v>313526813</v>
      </c>
      <c r="D592" s="2">
        <v>290557522</v>
      </c>
      <c r="E592" s="2">
        <v>470386838</v>
      </c>
      <c r="F592" s="2">
        <v>0</v>
      </c>
      <c r="G592" s="3">
        <f aca="true" t="shared" si="45" ref="G592:G603">SUM(C592:F592)</f>
        <v>1074471173</v>
      </c>
      <c r="H592" s="2">
        <v>0</v>
      </c>
    </row>
    <row r="593" spans="1:8" ht="12.75">
      <c r="A593" s="54"/>
      <c r="B593" s="112">
        <v>1989</v>
      </c>
      <c r="C593" s="2">
        <v>299172790</v>
      </c>
      <c r="D593" s="2">
        <v>379254528</v>
      </c>
      <c r="E593" s="2">
        <v>581428474</v>
      </c>
      <c r="F593" s="2">
        <v>0</v>
      </c>
      <c r="G593" s="3">
        <f t="shared" si="45"/>
        <v>1259855792</v>
      </c>
      <c r="H593" s="2">
        <v>0</v>
      </c>
    </row>
    <row r="594" spans="1:8" ht="12.75">
      <c r="A594" s="54"/>
      <c r="B594" s="112">
        <v>1990</v>
      </c>
      <c r="C594" s="2">
        <v>318604445</v>
      </c>
      <c r="D594" s="2">
        <v>414986860.44</v>
      </c>
      <c r="E594" s="2">
        <v>644904260</v>
      </c>
      <c r="F594" s="2">
        <v>0</v>
      </c>
      <c r="G594" s="3">
        <f t="shared" si="45"/>
        <v>1378495565.44</v>
      </c>
      <c r="H594" s="2">
        <v>0</v>
      </c>
    </row>
    <row r="595" spans="1:8" ht="12.75">
      <c r="A595" s="54"/>
      <c r="B595" s="112">
        <v>1991</v>
      </c>
      <c r="C595" s="2">
        <v>354581693</v>
      </c>
      <c r="D595" s="2">
        <v>340404656</v>
      </c>
      <c r="E595" s="2">
        <v>506517887</v>
      </c>
      <c r="F595" s="2">
        <v>140164604</v>
      </c>
      <c r="G595" s="3">
        <f t="shared" si="45"/>
        <v>1341668840</v>
      </c>
      <c r="H595" s="2">
        <v>0</v>
      </c>
    </row>
    <row r="596" spans="1:8" ht="12.75">
      <c r="A596" s="54"/>
      <c r="B596" s="112">
        <v>1992</v>
      </c>
      <c r="C596" s="2">
        <v>387308050</v>
      </c>
      <c r="D596" s="2">
        <v>349394173.12</v>
      </c>
      <c r="E596" s="2">
        <v>524792525</v>
      </c>
      <c r="F596" s="2">
        <v>117830898</v>
      </c>
      <c r="G596" s="3">
        <f t="shared" si="45"/>
        <v>1379325646.12</v>
      </c>
      <c r="H596" s="2">
        <v>0</v>
      </c>
    </row>
    <row r="597" spans="1:8" ht="12.75">
      <c r="A597" s="54"/>
      <c r="B597" s="112">
        <v>1993</v>
      </c>
      <c r="C597" s="2">
        <v>404053511</v>
      </c>
      <c r="D597" s="2">
        <v>284964556</v>
      </c>
      <c r="E597" s="2">
        <v>572786897</v>
      </c>
      <c r="F597" s="2">
        <v>118494471</v>
      </c>
      <c r="G597" s="3">
        <f t="shared" si="45"/>
        <v>1380299435</v>
      </c>
      <c r="H597" s="2">
        <v>0</v>
      </c>
    </row>
    <row r="598" spans="1:8" ht="12.75">
      <c r="A598" s="54"/>
      <c r="B598" s="112">
        <v>1994</v>
      </c>
      <c r="C598" s="2">
        <v>448122101</v>
      </c>
      <c r="D598" s="2">
        <v>335080149</v>
      </c>
      <c r="E598" s="2">
        <v>598429341</v>
      </c>
      <c r="F598" s="2">
        <v>82023413</v>
      </c>
      <c r="G598" s="3">
        <f t="shared" si="45"/>
        <v>1463655004</v>
      </c>
      <c r="H598" s="2">
        <v>0</v>
      </c>
    </row>
    <row r="599" spans="1:8" ht="12.75">
      <c r="A599" s="54"/>
      <c r="B599" s="112">
        <v>1995</v>
      </c>
      <c r="C599" s="2">
        <v>466569480</v>
      </c>
      <c r="D599" s="2">
        <v>361825176</v>
      </c>
      <c r="E599" s="2">
        <v>618199870</v>
      </c>
      <c r="F599" s="2">
        <v>74926370</v>
      </c>
      <c r="G599" s="3">
        <f t="shared" si="45"/>
        <v>1521520896</v>
      </c>
      <c r="H599" s="2">
        <v>0</v>
      </c>
    </row>
    <row r="600" spans="1:8" ht="12.75">
      <c r="A600" s="54"/>
      <c r="B600" s="112">
        <v>1996</v>
      </c>
      <c r="C600" s="2">
        <v>538241101</v>
      </c>
      <c r="D600" s="2">
        <v>293089887</v>
      </c>
      <c r="E600" s="2">
        <v>896321487</v>
      </c>
      <c r="F600" s="2">
        <v>57549757</v>
      </c>
      <c r="G600" s="3">
        <f t="shared" si="45"/>
        <v>1785202232</v>
      </c>
      <c r="H600" s="2">
        <v>0</v>
      </c>
    </row>
    <row r="601" spans="1:8" ht="12.75">
      <c r="A601" s="54"/>
      <c r="B601" s="112">
        <v>1997</v>
      </c>
      <c r="C601" s="2">
        <v>519625457</v>
      </c>
      <c r="D601" s="2">
        <v>344918051</v>
      </c>
      <c r="E601" s="2">
        <v>929835181</v>
      </c>
      <c r="F601" s="2">
        <v>45809089</v>
      </c>
      <c r="G601" s="3">
        <f t="shared" si="45"/>
        <v>1840187778</v>
      </c>
      <c r="H601" s="2">
        <v>0</v>
      </c>
    </row>
    <row r="602" spans="1:8" ht="12.75">
      <c r="A602" s="54"/>
      <c r="B602" s="112">
        <v>1998</v>
      </c>
      <c r="C602" s="117">
        <v>537069568</v>
      </c>
      <c r="D602" s="117">
        <v>331698352</v>
      </c>
      <c r="E602" s="117">
        <v>1022320045</v>
      </c>
      <c r="F602" s="117">
        <v>41350152</v>
      </c>
      <c r="G602" s="3">
        <f t="shared" si="45"/>
        <v>1932438117</v>
      </c>
      <c r="H602" s="2">
        <v>0</v>
      </c>
    </row>
    <row r="603" spans="1:8" ht="12.75">
      <c r="A603" s="54"/>
      <c r="B603" s="112">
        <v>1999</v>
      </c>
      <c r="C603" s="117">
        <v>710486850</v>
      </c>
      <c r="D603" s="117">
        <v>448838668</v>
      </c>
      <c r="E603" s="117">
        <v>1149140939</v>
      </c>
      <c r="F603" s="117">
        <v>25579174</v>
      </c>
      <c r="G603" s="3">
        <f t="shared" si="45"/>
        <v>2334045631</v>
      </c>
      <c r="H603" s="2">
        <v>0</v>
      </c>
    </row>
    <row r="604" ht="12.75">
      <c r="A604" s="54"/>
    </row>
    <row r="605" spans="1:8" ht="12.75">
      <c r="A605" s="54" t="s">
        <v>69</v>
      </c>
      <c r="B605" s="112">
        <v>1988</v>
      </c>
      <c r="C605" s="2">
        <v>122626500</v>
      </c>
      <c r="D605" s="2">
        <v>110419005</v>
      </c>
      <c r="E605" s="2">
        <v>93493091</v>
      </c>
      <c r="F605" s="2">
        <v>32147720</v>
      </c>
      <c r="G605" s="3">
        <f aca="true" t="shared" si="46" ref="G605:G616">SUM(C605:F605)</f>
        <v>358686316</v>
      </c>
      <c r="H605" s="2">
        <v>0</v>
      </c>
    </row>
    <row r="606" spans="1:8" ht="12.75">
      <c r="A606" s="54"/>
      <c r="B606" s="112">
        <v>1989</v>
      </c>
      <c r="C606" s="2">
        <v>121866023</v>
      </c>
      <c r="D606" s="2">
        <v>103462668</v>
      </c>
      <c r="E606" s="2">
        <v>114573357</v>
      </c>
      <c r="F606" s="2">
        <v>31655100</v>
      </c>
      <c r="G606" s="3">
        <f t="shared" si="46"/>
        <v>371557148</v>
      </c>
      <c r="H606" s="2">
        <v>0</v>
      </c>
    </row>
    <row r="607" spans="1:8" ht="12.75">
      <c r="A607" s="54"/>
      <c r="B607" s="112">
        <v>1990</v>
      </c>
      <c r="C607" s="2">
        <v>125284028</v>
      </c>
      <c r="D607" s="2">
        <v>129964172.8</v>
      </c>
      <c r="E607" s="2">
        <v>121889421</v>
      </c>
      <c r="F607" s="2">
        <v>30348856</v>
      </c>
      <c r="G607" s="3">
        <f t="shared" si="46"/>
        <v>407486477.8</v>
      </c>
      <c r="H607" s="2">
        <v>0</v>
      </c>
    </row>
    <row r="608" spans="1:8" ht="12.75">
      <c r="A608" s="54"/>
      <c r="B608" s="112">
        <v>1991</v>
      </c>
      <c r="C608" s="2">
        <v>140035940</v>
      </c>
      <c r="D608" s="2">
        <v>97458725</v>
      </c>
      <c r="E608" s="2">
        <v>121428543</v>
      </c>
      <c r="F608" s="2">
        <v>46492982</v>
      </c>
      <c r="G608" s="3">
        <f t="shared" si="46"/>
        <v>405416190</v>
      </c>
      <c r="H608" s="2">
        <v>0</v>
      </c>
    </row>
    <row r="609" spans="1:8" ht="12.75">
      <c r="A609" s="54"/>
      <c r="B609" s="112">
        <v>1992</v>
      </c>
      <c r="C609" s="2">
        <v>144127741</v>
      </c>
      <c r="D609" s="2">
        <v>101249948.6</v>
      </c>
      <c r="E609" s="2">
        <v>110744720</v>
      </c>
      <c r="F609" s="2">
        <v>36425854</v>
      </c>
      <c r="G609" s="3">
        <f t="shared" si="46"/>
        <v>392548263.6</v>
      </c>
      <c r="H609" s="2">
        <v>0</v>
      </c>
    </row>
    <row r="610" spans="1:8" ht="12.75">
      <c r="A610" s="54"/>
      <c r="B610" s="112">
        <v>1993</v>
      </c>
      <c r="C610" s="2">
        <v>149477430</v>
      </c>
      <c r="D610" s="2">
        <v>91852476</v>
      </c>
      <c r="E610" s="2">
        <v>100302377</v>
      </c>
      <c r="F610" s="2">
        <v>24211331</v>
      </c>
      <c r="G610" s="3">
        <f t="shared" si="46"/>
        <v>365843614</v>
      </c>
      <c r="H610" s="2">
        <v>0</v>
      </c>
    </row>
    <row r="611" spans="1:8" ht="12.75">
      <c r="A611" s="54"/>
      <c r="B611" s="112">
        <v>1994</v>
      </c>
      <c r="C611" s="2">
        <v>148603072</v>
      </c>
      <c r="D611" s="2">
        <v>120243180</v>
      </c>
      <c r="E611" s="2">
        <v>100735266</v>
      </c>
      <c r="F611" s="2">
        <v>25504706</v>
      </c>
      <c r="G611" s="3">
        <f t="shared" si="46"/>
        <v>395086224</v>
      </c>
      <c r="H611" s="2">
        <v>0</v>
      </c>
    </row>
    <row r="612" spans="1:8" ht="12.75">
      <c r="A612" s="54"/>
      <c r="B612" s="112">
        <v>1995</v>
      </c>
      <c r="C612" s="2">
        <v>156076340</v>
      </c>
      <c r="D612" s="2">
        <v>130970112</v>
      </c>
      <c r="E612" s="2">
        <v>103963046</v>
      </c>
      <c r="F612" s="2">
        <v>26580328</v>
      </c>
      <c r="G612" s="3">
        <f t="shared" si="46"/>
        <v>417589826</v>
      </c>
      <c r="H612" s="2">
        <v>0</v>
      </c>
    </row>
    <row r="613" spans="1:8" ht="12.75">
      <c r="A613" s="54"/>
      <c r="B613" s="112">
        <v>1996</v>
      </c>
      <c r="C613" s="2">
        <v>157634026</v>
      </c>
      <c r="D613" s="2">
        <v>107804469</v>
      </c>
      <c r="E613" s="2">
        <v>125040436</v>
      </c>
      <c r="F613" s="2">
        <v>5126379</v>
      </c>
      <c r="G613" s="3">
        <f t="shared" si="46"/>
        <v>395605310</v>
      </c>
      <c r="H613" s="2">
        <v>0</v>
      </c>
    </row>
    <row r="614" spans="1:8" ht="12.75">
      <c r="A614" s="54"/>
      <c r="B614" s="112">
        <v>1997</v>
      </c>
      <c r="C614" s="2">
        <v>185895076</v>
      </c>
      <c r="D614" s="2">
        <v>134030611</v>
      </c>
      <c r="E614" s="2">
        <v>136455905</v>
      </c>
      <c r="F614" s="2">
        <v>19201038</v>
      </c>
      <c r="G614" s="3">
        <f t="shared" si="46"/>
        <v>475582630</v>
      </c>
      <c r="H614" s="2">
        <v>0</v>
      </c>
    </row>
    <row r="615" spans="1:8" ht="12.75">
      <c r="A615" s="54"/>
      <c r="B615" s="112">
        <v>1998</v>
      </c>
      <c r="C615" s="117">
        <v>203025510</v>
      </c>
      <c r="D615" s="117">
        <v>147820152</v>
      </c>
      <c r="E615" s="117">
        <v>145892884</v>
      </c>
      <c r="F615" s="117">
        <v>35091296</v>
      </c>
      <c r="G615" s="3">
        <f t="shared" si="46"/>
        <v>531829842</v>
      </c>
      <c r="H615" s="2">
        <v>0</v>
      </c>
    </row>
    <row r="616" spans="1:8" ht="12.75">
      <c r="A616" s="54"/>
      <c r="B616" s="112">
        <v>1999</v>
      </c>
      <c r="C616" s="117">
        <v>172802446</v>
      </c>
      <c r="D616" s="117">
        <v>157281818</v>
      </c>
      <c r="E616" s="117">
        <v>162721759</v>
      </c>
      <c r="F616" s="117">
        <v>20633887</v>
      </c>
      <c r="G616" s="3">
        <f t="shared" si="46"/>
        <v>513439910</v>
      </c>
      <c r="H616" s="2">
        <v>0</v>
      </c>
    </row>
    <row r="617" ht="12.75">
      <c r="A617" s="54"/>
    </row>
    <row r="618" spans="1:8" ht="12.75">
      <c r="A618" s="54" t="s">
        <v>70</v>
      </c>
      <c r="B618" s="112">
        <v>1988</v>
      </c>
      <c r="C618" s="2">
        <v>1501089283</v>
      </c>
      <c r="D618" s="2">
        <v>910923198</v>
      </c>
      <c r="E618" s="2">
        <v>2363356212</v>
      </c>
      <c r="F618" s="2">
        <v>0</v>
      </c>
      <c r="G618" s="3">
        <f aca="true" t="shared" si="47" ref="G618:G629">SUM(C618:F618)</f>
        <v>4775368693</v>
      </c>
      <c r="H618" s="2">
        <v>0</v>
      </c>
    </row>
    <row r="619" spans="1:8" ht="12.75">
      <c r="A619" s="54"/>
      <c r="B619" s="112">
        <v>1989</v>
      </c>
      <c r="C619" s="2">
        <v>1543941404</v>
      </c>
      <c r="D619" s="2">
        <v>1049042899</v>
      </c>
      <c r="E619" s="2">
        <v>2657188303</v>
      </c>
      <c r="F619" s="2">
        <v>0</v>
      </c>
      <c r="G619" s="3">
        <f t="shared" si="47"/>
        <v>5250172606</v>
      </c>
      <c r="H619" s="2">
        <v>0</v>
      </c>
    </row>
    <row r="620" spans="1:8" ht="12.75">
      <c r="A620" s="54"/>
      <c r="B620" s="112">
        <v>1990</v>
      </c>
      <c r="C620" s="2">
        <v>1660561706</v>
      </c>
      <c r="D620" s="2">
        <v>1103217804.12</v>
      </c>
      <c r="E620" s="2">
        <v>2128224081</v>
      </c>
      <c r="F620" s="2">
        <v>0</v>
      </c>
      <c r="G620" s="3">
        <f t="shared" si="47"/>
        <v>4892003591.12</v>
      </c>
      <c r="H620" s="2">
        <v>0</v>
      </c>
    </row>
    <row r="621" spans="1:8" ht="12.75">
      <c r="A621" s="54"/>
      <c r="B621" s="112">
        <v>1991</v>
      </c>
      <c r="C621" s="2">
        <v>1729816670</v>
      </c>
      <c r="D621" s="2">
        <v>945263271</v>
      </c>
      <c r="E621" s="2">
        <v>2250538034</v>
      </c>
      <c r="F621" s="2">
        <v>0</v>
      </c>
      <c r="G621" s="3">
        <f t="shared" si="47"/>
        <v>4925617975</v>
      </c>
      <c r="H621" s="2">
        <v>0</v>
      </c>
    </row>
    <row r="622" spans="1:8" ht="12.75">
      <c r="A622" s="54"/>
      <c r="B622" s="112">
        <v>1992</v>
      </c>
      <c r="C622" s="2">
        <v>1889473142</v>
      </c>
      <c r="D622" s="2">
        <v>1257251933.56</v>
      </c>
      <c r="E622" s="2">
        <v>2348996620</v>
      </c>
      <c r="F622" s="2">
        <v>0</v>
      </c>
      <c r="G622" s="3">
        <f t="shared" si="47"/>
        <v>5495721695.559999</v>
      </c>
      <c r="H622" s="2">
        <v>0</v>
      </c>
    </row>
    <row r="623" spans="1:8" ht="12.75">
      <c r="A623" s="54"/>
      <c r="B623" s="112">
        <v>1993</v>
      </c>
      <c r="C623" s="2">
        <v>1907656659</v>
      </c>
      <c r="D623" s="2">
        <v>1126828951</v>
      </c>
      <c r="E623" s="2">
        <v>2519918117</v>
      </c>
      <c r="F623" s="2">
        <v>0</v>
      </c>
      <c r="G623" s="3">
        <f t="shared" si="47"/>
        <v>5554403727</v>
      </c>
      <c r="H623" s="2">
        <v>0</v>
      </c>
    </row>
    <row r="624" spans="1:8" ht="12.75">
      <c r="A624" s="54"/>
      <c r="B624" s="112">
        <v>1994</v>
      </c>
      <c r="C624" s="2">
        <v>2049832358</v>
      </c>
      <c r="D624" s="2">
        <v>1532486706</v>
      </c>
      <c r="E624" s="2">
        <v>2520943348</v>
      </c>
      <c r="F624" s="2">
        <v>0</v>
      </c>
      <c r="G624" s="3">
        <f t="shared" si="47"/>
        <v>6103262412</v>
      </c>
      <c r="H624" s="2">
        <v>0</v>
      </c>
    </row>
    <row r="625" spans="1:8" ht="12.75">
      <c r="A625" s="54"/>
      <c r="B625" s="112">
        <v>1995</v>
      </c>
      <c r="C625" s="2">
        <v>2190692461</v>
      </c>
      <c r="D625" s="2">
        <v>1400792149</v>
      </c>
      <c r="E625" s="2">
        <v>2639522810</v>
      </c>
      <c r="F625" s="2">
        <v>0</v>
      </c>
      <c r="G625" s="3">
        <f t="shared" si="47"/>
        <v>6231007420</v>
      </c>
      <c r="H625" s="2">
        <v>0</v>
      </c>
    </row>
    <row r="626" spans="1:8" ht="12.75">
      <c r="A626" s="54"/>
      <c r="B626" s="112">
        <v>1996</v>
      </c>
      <c r="C626" s="2">
        <v>2227159561</v>
      </c>
      <c r="D626" s="2">
        <v>1192305410</v>
      </c>
      <c r="E626" s="2">
        <v>2690850982</v>
      </c>
      <c r="F626" s="2">
        <v>0</v>
      </c>
      <c r="G626" s="3">
        <f t="shared" si="47"/>
        <v>6110315953</v>
      </c>
      <c r="H626" s="2">
        <v>0</v>
      </c>
    </row>
    <row r="627" spans="1:8" ht="12.75">
      <c r="A627" s="54"/>
      <c r="B627" s="112">
        <v>1997</v>
      </c>
      <c r="C627" s="2">
        <v>2183619207</v>
      </c>
      <c r="D627" s="2">
        <v>1364423874</v>
      </c>
      <c r="E627" s="2">
        <v>2716987365</v>
      </c>
      <c r="F627" s="2">
        <v>0</v>
      </c>
      <c r="G627" s="3">
        <f t="shared" si="47"/>
        <v>6265030446</v>
      </c>
      <c r="H627" s="2">
        <v>0</v>
      </c>
    </row>
    <row r="628" spans="1:8" ht="12.75">
      <c r="A628" s="54"/>
      <c r="B628" s="112">
        <v>1998</v>
      </c>
      <c r="C628" s="117">
        <v>2343446115</v>
      </c>
      <c r="D628" s="117">
        <v>1408582622</v>
      </c>
      <c r="E628" s="117">
        <v>2828357943</v>
      </c>
      <c r="F628" s="2">
        <v>0</v>
      </c>
      <c r="G628" s="3">
        <f t="shared" si="47"/>
        <v>6580386680</v>
      </c>
      <c r="H628" s="2">
        <v>0</v>
      </c>
    </row>
    <row r="629" spans="1:8" ht="12.75">
      <c r="A629" s="54"/>
      <c r="B629" s="112">
        <v>1999</v>
      </c>
      <c r="C629" s="117">
        <v>2290594933</v>
      </c>
      <c r="D629" s="117">
        <v>2028097258</v>
      </c>
      <c r="E629" s="117">
        <v>3086655463</v>
      </c>
      <c r="F629" s="2">
        <v>0</v>
      </c>
      <c r="G629" s="3">
        <f t="shared" si="47"/>
        <v>7405347654</v>
      </c>
      <c r="H629" s="2">
        <v>0</v>
      </c>
    </row>
    <row r="630" ht="12.75">
      <c r="A630" s="54"/>
    </row>
    <row r="631" spans="1:8" ht="12.75">
      <c r="A631" s="54" t="s">
        <v>71</v>
      </c>
      <c r="B631" s="112">
        <v>1988</v>
      </c>
      <c r="C631" s="2">
        <v>840791631</v>
      </c>
      <c r="D631" s="2">
        <v>1043673472</v>
      </c>
      <c r="E631" s="2">
        <v>591169771</v>
      </c>
      <c r="F631" s="2">
        <v>437364236</v>
      </c>
      <c r="G631" s="3">
        <f aca="true" t="shared" si="48" ref="G631:G642">SUM(C631:F631)</f>
        <v>2912999110</v>
      </c>
      <c r="H631" s="2">
        <v>0</v>
      </c>
    </row>
    <row r="632" spans="1:8" ht="12.75">
      <c r="A632" s="54"/>
      <c r="B632" s="112">
        <v>1989</v>
      </c>
      <c r="C632" s="2">
        <v>807137955</v>
      </c>
      <c r="D632" s="2">
        <v>1210734505</v>
      </c>
      <c r="E632" s="2">
        <v>640054085</v>
      </c>
      <c r="F632" s="2">
        <v>488580358</v>
      </c>
      <c r="G632" s="3">
        <f t="shared" si="48"/>
        <v>3146506903</v>
      </c>
      <c r="H632" s="2">
        <v>0</v>
      </c>
    </row>
    <row r="633" spans="1:8" ht="12.75">
      <c r="A633" s="54"/>
      <c r="B633" s="112">
        <v>1990</v>
      </c>
      <c r="C633" s="2">
        <v>894491367</v>
      </c>
      <c r="D633" s="2">
        <v>1237761805.32</v>
      </c>
      <c r="E633" s="2">
        <v>698740449</v>
      </c>
      <c r="F633" s="2">
        <v>521619599</v>
      </c>
      <c r="G633" s="3">
        <f t="shared" si="48"/>
        <v>3352613220.3199997</v>
      </c>
      <c r="H633" s="2">
        <v>0</v>
      </c>
    </row>
    <row r="634" spans="1:8" ht="12.75">
      <c r="A634" s="54"/>
      <c r="B634" s="112">
        <v>1991</v>
      </c>
      <c r="C634" s="2">
        <v>942705118</v>
      </c>
      <c r="D634" s="2">
        <v>1153819584</v>
      </c>
      <c r="E634" s="2">
        <v>779175455</v>
      </c>
      <c r="F634" s="2">
        <v>668575581</v>
      </c>
      <c r="G634" s="3">
        <f t="shared" si="48"/>
        <v>3544275738</v>
      </c>
      <c r="H634" s="2">
        <v>0</v>
      </c>
    </row>
    <row r="635" spans="1:8" ht="12.75">
      <c r="A635" s="54"/>
      <c r="B635" s="112">
        <v>1992</v>
      </c>
      <c r="C635" s="2">
        <v>978983875</v>
      </c>
      <c r="D635" s="2">
        <v>1242921039.64</v>
      </c>
      <c r="E635" s="2">
        <v>794668027</v>
      </c>
      <c r="F635" s="2">
        <v>622392323</v>
      </c>
      <c r="G635" s="3">
        <f t="shared" si="48"/>
        <v>3638965264.6400003</v>
      </c>
      <c r="H635" s="2">
        <v>0</v>
      </c>
    </row>
    <row r="636" spans="1:8" ht="12.75">
      <c r="A636" s="54"/>
      <c r="B636" s="112">
        <v>1993</v>
      </c>
      <c r="C636" s="2">
        <v>1043427820</v>
      </c>
      <c r="D636" s="2">
        <v>1103729433</v>
      </c>
      <c r="E636" s="2">
        <v>858202022</v>
      </c>
      <c r="F636" s="2">
        <v>691524499</v>
      </c>
      <c r="G636" s="3">
        <f t="shared" si="48"/>
        <v>3696883774</v>
      </c>
      <c r="H636" s="2">
        <v>0</v>
      </c>
    </row>
    <row r="637" spans="1:8" ht="12.75">
      <c r="A637" s="54"/>
      <c r="B637" s="112">
        <v>1994</v>
      </c>
      <c r="C637" s="2">
        <v>1124669859</v>
      </c>
      <c r="D637" s="2">
        <v>1422941443</v>
      </c>
      <c r="E637" s="2">
        <v>902566719</v>
      </c>
      <c r="F637" s="2">
        <v>459774576</v>
      </c>
      <c r="G637" s="3">
        <f t="shared" si="48"/>
        <v>3909952597</v>
      </c>
      <c r="H637" s="2">
        <v>0</v>
      </c>
    </row>
    <row r="638" spans="1:8" ht="12.75">
      <c r="A638" s="54"/>
      <c r="B638" s="112">
        <v>1995</v>
      </c>
      <c r="C638" s="2">
        <v>1162485889</v>
      </c>
      <c r="D638" s="2">
        <v>1463600440</v>
      </c>
      <c r="E638" s="2">
        <v>864885764</v>
      </c>
      <c r="F638" s="2">
        <v>493225941</v>
      </c>
      <c r="G638" s="3">
        <f t="shared" si="48"/>
        <v>3984198034</v>
      </c>
      <c r="H638" s="2">
        <v>0</v>
      </c>
    </row>
    <row r="639" spans="1:8" ht="12.75">
      <c r="A639" s="54"/>
      <c r="B639" s="112">
        <v>1996</v>
      </c>
      <c r="C639" s="2">
        <v>1236711432</v>
      </c>
      <c r="D639" s="2">
        <v>1266424365</v>
      </c>
      <c r="E639" s="2">
        <v>905247281</v>
      </c>
      <c r="F639" s="2">
        <v>369674707</v>
      </c>
      <c r="G639" s="3">
        <f t="shared" si="48"/>
        <v>3778057785</v>
      </c>
      <c r="H639" s="2">
        <v>0</v>
      </c>
    </row>
    <row r="640" spans="1:8" ht="12.75">
      <c r="A640" s="54"/>
      <c r="B640" s="112">
        <v>1997</v>
      </c>
      <c r="C640" s="2">
        <v>1242837207</v>
      </c>
      <c r="D640" s="2">
        <v>1251259432</v>
      </c>
      <c r="E640" s="2">
        <v>909853333</v>
      </c>
      <c r="F640" s="2">
        <v>605162364</v>
      </c>
      <c r="G640" s="3">
        <f t="shared" si="48"/>
        <v>4009112336</v>
      </c>
      <c r="H640" s="2">
        <v>0</v>
      </c>
    </row>
    <row r="641" spans="1:8" ht="12.75">
      <c r="A641" s="54"/>
      <c r="B641" s="112">
        <v>1998</v>
      </c>
      <c r="C641" s="117">
        <v>1232207831</v>
      </c>
      <c r="D641" s="117">
        <v>1363392378</v>
      </c>
      <c r="E641" s="117">
        <v>958797014</v>
      </c>
      <c r="F641" s="117">
        <v>527811650</v>
      </c>
      <c r="G641" s="3">
        <f t="shared" si="48"/>
        <v>4082208873</v>
      </c>
      <c r="H641" s="2">
        <v>0</v>
      </c>
    </row>
    <row r="642" spans="1:8" ht="12.75">
      <c r="A642" s="54"/>
      <c r="B642" s="112">
        <v>1999</v>
      </c>
      <c r="C642" s="117">
        <v>1271654835</v>
      </c>
      <c r="D642" s="117">
        <v>2316038643</v>
      </c>
      <c r="E642" s="117">
        <v>1100946533</v>
      </c>
      <c r="F642" s="117">
        <v>455794281</v>
      </c>
      <c r="G642" s="3">
        <f t="shared" si="48"/>
        <v>5144434292</v>
      </c>
      <c r="H642" s="2">
        <v>0</v>
      </c>
    </row>
    <row r="643" ht="12.75">
      <c r="A643" s="54"/>
    </row>
    <row r="644" spans="1:8" ht="12.75">
      <c r="A644" s="54" t="s">
        <v>72</v>
      </c>
      <c r="B644" s="112">
        <v>1988</v>
      </c>
      <c r="C644" s="2">
        <v>319827097</v>
      </c>
      <c r="D644" s="2">
        <v>211836963</v>
      </c>
      <c r="E644" s="2">
        <v>350969222</v>
      </c>
      <c r="F644" s="2">
        <v>0</v>
      </c>
      <c r="G644" s="3">
        <f aca="true" t="shared" si="49" ref="G644:G655">SUM(C644:F644)</f>
        <v>882633282</v>
      </c>
      <c r="H644" s="2">
        <v>0</v>
      </c>
    </row>
    <row r="645" spans="1:8" ht="12.75">
      <c r="A645" s="54"/>
      <c r="B645" s="112">
        <v>1989</v>
      </c>
      <c r="C645" s="2">
        <v>321654307</v>
      </c>
      <c r="D645" s="2">
        <v>219131663</v>
      </c>
      <c r="E645" s="2">
        <v>371883149</v>
      </c>
      <c r="F645" s="2">
        <v>0</v>
      </c>
      <c r="G645" s="3">
        <f t="shared" si="49"/>
        <v>912669119</v>
      </c>
      <c r="H645" s="2">
        <v>0</v>
      </c>
    </row>
    <row r="646" spans="1:8" ht="12.75">
      <c r="A646" s="54"/>
      <c r="B646" s="112">
        <v>1990</v>
      </c>
      <c r="C646" s="2">
        <v>325388423</v>
      </c>
      <c r="D646" s="2">
        <v>219521543.72</v>
      </c>
      <c r="E646" s="2">
        <v>456136849</v>
      </c>
      <c r="F646" s="2">
        <v>0</v>
      </c>
      <c r="G646" s="3">
        <f t="shared" si="49"/>
        <v>1001046815.72</v>
      </c>
      <c r="H646" s="2">
        <v>0</v>
      </c>
    </row>
    <row r="647" spans="1:8" ht="12.75">
      <c r="A647" s="54"/>
      <c r="B647" s="112">
        <v>1991</v>
      </c>
      <c r="C647" s="2">
        <v>368245037</v>
      </c>
      <c r="D647" s="2">
        <v>210735750</v>
      </c>
      <c r="E647" s="2">
        <v>502025018</v>
      </c>
      <c r="F647" s="2">
        <v>0</v>
      </c>
      <c r="G647" s="3">
        <f t="shared" si="49"/>
        <v>1081005805</v>
      </c>
      <c r="H647" s="2">
        <v>0</v>
      </c>
    </row>
    <row r="648" spans="1:8" ht="12.75">
      <c r="A648" s="54"/>
      <c r="B648" s="112">
        <v>1992</v>
      </c>
      <c r="C648" s="2">
        <v>376679927</v>
      </c>
      <c r="D648" s="2">
        <v>242273021.44</v>
      </c>
      <c r="E648" s="2">
        <v>512768938</v>
      </c>
      <c r="F648" s="2">
        <v>0</v>
      </c>
      <c r="G648" s="3">
        <f t="shared" si="49"/>
        <v>1131721886.44</v>
      </c>
      <c r="H648" s="2">
        <v>0</v>
      </c>
    </row>
    <row r="649" spans="1:8" ht="12.75">
      <c r="A649" s="54"/>
      <c r="B649" s="112">
        <v>1993</v>
      </c>
      <c r="C649" s="2">
        <v>385572008</v>
      </c>
      <c r="D649" s="2">
        <v>213513375</v>
      </c>
      <c r="E649" s="2">
        <v>532791316</v>
      </c>
      <c r="F649" s="2">
        <v>37437552</v>
      </c>
      <c r="G649" s="3">
        <f t="shared" si="49"/>
        <v>1169314251</v>
      </c>
      <c r="H649" s="2">
        <v>0</v>
      </c>
    </row>
    <row r="650" spans="1:8" ht="12.75">
      <c r="A650" s="54"/>
      <c r="B650" s="112">
        <v>1994</v>
      </c>
      <c r="C650" s="2">
        <v>401468979</v>
      </c>
      <c r="D650" s="2">
        <v>296839571</v>
      </c>
      <c r="E650" s="2">
        <v>536393798</v>
      </c>
      <c r="F650" s="2">
        <v>7407963</v>
      </c>
      <c r="G650" s="3">
        <f t="shared" si="49"/>
        <v>1242110311</v>
      </c>
      <c r="H650" s="2">
        <v>0</v>
      </c>
    </row>
    <row r="651" spans="1:8" ht="12.75">
      <c r="A651" s="54"/>
      <c r="B651" s="112">
        <v>1995</v>
      </c>
      <c r="C651" s="2">
        <v>432912350</v>
      </c>
      <c r="D651" s="2">
        <v>336766379</v>
      </c>
      <c r="E651" s="2">
        <v>534013201</v>
      </c>
      <c r="F651" s="2">
        <v>47207038</v>
      </c>
      <c r="G651" s="3">
        <f t="shared" si="49"/>
        <v>1350898968</v>
      </c>
      <c r="H651" s="2">
        <v>0</v>
      </c>
    </row>
    <row r="652" spans="1:8" ht="12.75">
      <c r="A652" s="54"/>
      <c r="B652" s="112">
        <v>1996</v>
      </c>
      <c r="C652" s="2">
        <v>406121463</v>
      </c>
      <c r="D652" s="2">
        <v>268629892</v>
      </c>
      <c r="E652" s="2">
        <v>565547539</v>
      </c>
      <c r="F652" s="2">
        <v>24256408</v>
      </c>
      <c r="G652" s="3">
        <f t="shared" si="49"/>
        <v>1264555302</v>
      </c>
      <c r="H652" s="2">
        <v>0</v>
      </c>
    </row>
    <row r="653" spans="1:8" ht="12.75">
      <c r="A653" s="54"/>
      <c r="B653" s="112">
        <v>1997</v>
      </c>
      <c r="C653" s="2">
        <v>450394807</v>
      </c>
      <c r="D653" s="2">
        <v>247316630</v>
      </c>
      <c r="E653" s="2">
        <v>574590966</v>
      </c>
      <c r="F653" s="2">
        <v>24959051</v>
      </c>
      <c r="G653" s="3">
        <f t="shared" si="49"/>
        <v>1297261454</v>
      </c>
      <c r="H653" s="2">
        <v>0</v>
      </c>
    </row>
    <row r="654" spans="1:8" ht="12.75">
      <c r="A654" s="54"/>
      <c r="B654" s="112">
        <v>1998</v>
      </c>
      <c r="C654" s="117">
        <v>425880377</v>
      </c>
      <c r="D654" s="117">
        <v>234904435</v>
      </c>
      <c r="E654" s="117">
        <v>598353464</v>
      </c>
      <c r="F654" s="117">
        <v>39620560</v>
      </c>
      <c r="G654" s="3">
        <f t="shared" si="49"/>
        <v>1298758836</v>
      </c>
      <c r="H654" s="2">
        <v>0</v>
      </c>
    </row>
    <row r="655" spans="1:8" ht="12.75">
      <c r="A655" s="54"/>
      <c r="B655" s="112">
        <v>1999</v>
      </c>
      <c r="C655" s="117">
        <v>439607030</v>
      </c>
      <c r="D655" s="117">
        <v>358157424</v>
      </c>
      <c r="E655" s="117">
        <v>632570244</v>
      </c>
      <c r="F655" s="117">
        <v>24780900</v>
      </c>
      <c r="G655" s="3">
        <f t="shared" si="49"/>
        <v>1455115598</v>
      </c>
      <c r="H655" s="2">
        <v>0</v>
      </c>
    </row>
    <row r="656" ht="12.75">
      <c r="A656" s="54"/>
    </row>
    <row r="657" spans="1:8" ht="12.75">
      <c r="A657" s="54" t="s">
        <v>73</v>
      </c>
      <c r="B657" s="112">
        <v>1988</v>
      </c>
      <c r="C657" s="2">
        <v>983454251</v>
      </c>
      <c r="D657" s="2">
        <v>1187279276</v>
      </c>
      <c r="E657" s="2">
        <v>1120812622</v>
      </c>
      <c r="F657" s="2">
        <v>0</v>
      </c>
      <c r="G657" s="3">
        <f aca="true" t="shared" si="50" ref="G657:G668">SUM(C657:F657)</f>
        <v>3291546149</v>
      </c>
      <c r="H657" s="2">
        <v>0</v>
      </c>
    </row>
    <row r="658" spans="1:8" ht="12.75">
      <c r="A658" s="54"/>
      <c r="B658" s="112">
        <v>1989</v>
      </c>
      <c r="C658" s="2">
        <v>939877756</v>
      </c>
      <c r="D658" s="2">
        <v>1340779418</v>
      </c>
      <c r="E658" s="2">
        <v>1246550050</v>
      </c>
      <c r="F658" s="2">
        <v>0</v>
      </c>
      <c r="G658" s="3">
        <f t="shared" si="50"/>
        <v>3527207224</v>
      </c>
      <c r="H658" s="2">
        <v>0</v>
      </c>
    </row>
    <row r="659" spans="1:8" ht="12.75">
      <c r="A659" s="54"/>
      <c r="B659" s="112">
        <v>1990</v>
      </c>
      <c r="C659" s="2">
        <v>982868253</v>
      </c>
      <c r="D659" s="2">
        <v>1455954371.16</v>
      </c>
      <c r="E659" s="2">
        <v>1381928234</v>
      </c>
      <c r="F659" s="2">
        <v>0</v>
      </c>
      <c r="G659" s="3">
        <f t="shared" si="50"/>
        <v>3820750858.16</v>
      </c>
      <c r="H659" s="2">
        <v>0</v>
      </c>
    </row>
    <row r="660" spans="1:8" ht="12.75">
      <c r="A660" s="54"/>
      <c r="B660" s="112">
        <v>1991</v>
      </c>
      <c r="C660" s="2">
        <v>1076399245</v>
      </c>
      <c r="D660" s="2">
        <v>1357274758</v>
      </c>
      <c r="E660" s="2">
        <v>1469942227</v>
      </c>
      <c r="F660" s="2">
        <v>0</v>
      </c>
      <c r="G660" s="3">
        <f t="shared" si="50"/>
        <v>3903616230</v>
      </c>
      <c r="H660" s="2">
        <v>0</v>
      </c>
    </row>
    <row r="661" spans="1:8" ht="12.75">
      <c r="A661" s="54"/>
      <c r="B661" s="112">
        <v>1992</v>
      </c>
      <c r="C661" s="2">
        <v>1135747271</v>
      </c>
      <c r="D661" s="2">
        <v>1301215746.56</v>
      </c>
      <c r="E661" s="2">
        <v>1571640097</v>
      </c>
      <c r="F661" s="2">
        <v>0</v>
      </c>
      <c r="G661" s="3">
        <f t="shared" si="50"/>
        <v>4008603114.56</v>
      </c>
      <c r="H661" s="2">
        <v>0</v>
      </c>
    </row>
    <row r="662" spans="1:8" ht="12.75">
      <c r="A662" s="54"/>
      <c r="B662" s="112">
        <v>1993</v>
      </c>
      <c r="C662" s="2">
        <v>1202592049</v>
      </c>
      <c r="D662" s="2">
        <v>1112059894</v>
      </c>
      <c r="E662" s="2">
        <v>1686502690</v>
      </c>
      <c r="F662" s="2">
        <v>0</v>
      </c>
      <c r="G662" s="3">
        <f t="shared" si="50"/>
        <v>4001154633</v>
      </c>
      <c r="H662" s="2">
        <v>0</v>
      </c>
    </row>
    <row r="663" spans="1:8" ht="12.75">
      <c r="A663" s="54"/>
      <c r="B663" s="112">
        <v>1994</v>
      </c>
      <c r="C663" s="2">
        <v>1268795868</v>
      </c>
      <c r="D663" s="2">
        <v>1319815450</v>
      </c>
      <c r="E663" s="2">
        <v>1745011167</v>
      </c>
      <c r="F663" s="2">
        <v>0</v>
      </c>
      <c r="G663" s="3">
        <f t="shared" si="50"/>
        <v>4333622485</v>
      </c>
      <c r="H663" s="2">
        <v>0</v>
      </c>
    </row>
    <row r="664" spans="1:8" ht="12.75">
      <c r="A664" s="54"/>
      <c r="B664" s="112">
        <v>1995</v>
      </c>
      <c r="C664" s="2">
        <v>1377155879</v>
      </c>
      <c r="D664" s="2">
        <v>1530405980</v>
      </c>
      <c r="E664" s="2">
        <v>1767044880</v>
      </c>
      <c r="F664" s="2">
        <v>0</v>
      </c>
      <c r="G664" s="3">
        <f t="shared" si="50"/>
        <v>4674606739</v>
      </c>
      <c r="H664" s="2">
        <v>0</v>
      </c>
    </row>
    <row r="665" spans="1:8" ht="12.75">
      <c r="A665" s="54"/>
      <c r="B665" s="112">
        <v>1996</v>
      </c>
      <c r="C665" s="2">
        <v>1388187363</v>
      </c>
      <c r="D665" s="2">
        <v>1123817700</v>
      </c>
      <c r="E665" s="2">
        <v>2117462093</v>
      </c>
      <c r="F665" s="2">
        <v>0</v>
      </c>
      <c r="G665" s="3">
        <f t="shared" si="50"/>
        <v>4629467156</v>
      </c>
      <c r="H665" s="2">
        <v>0</v>
      </c>
    </row>
    <row r="666" spans="1:8" ht="12.75">
      <c r="A666" s="54"/>
      <c r="B666" s="112">
        <v>1997</v>
      </c>
      <c r="C666" s="2">
        <v>1330673454</v>
      </c>
      <c r="D666" s="2">
        <v>1296128142</v>
      </c>
      <c r="E666" s="2">
        <v>1966606840</v>
      </c>
      <c r="F666" s="2">
        <v>0</v>
      </c>
      <c r="G666" s="3">
        <f t="shared" si="50"/>
        <v>4593408436</v>
      </c>
      <c r="H666" s="2">
        <v>0</v>
      </c>
    </row>
    <row r="667" spans="1:8" ht="12.75">
      <c r="A667" s="54"/>
      <c r="B667" s="112">
        <v>1998</v>
      </c>
      <c r="C667" s="117">
        <v>1666545855</v>
      </c>
      <c r="D667" s="117">
        <v>1359800366</v>
      </c>
      <c r="E667" s="117">
        <v>2701101642</v>
      </c>
      <c r="F667" s="2">
        <v>0</v>
      </c>
      <c r="G667" s="3">
        <f t="shared" si="50"/>
        <v>5727447863</v>
      </c>
      <c r="H667" s="2">
        <v>0</v>
      </c>
    </row>
    <row r="668" spans="1:8" ht="12.75">
      <c r="A668" s="54"/>
      <c r="B668" s="112">
        <v>1999</v>
      </c>
      <c r="C668" s="117">
        <v>1487871383</v>
      </c>
      <c r="D668" s="117">
        <v>1571644120</v>
      </c>
      <c r="E668" s="117">
        <v>2914712068</v>
      </c>
      <c r="F668" s="2">
        <v>0</v>
      </c>
      <c r="G668" s="3">
        <f t="shared" si="50"/>
        <v>5974227571</v>
      </c>
      <c r="H668" s="2">
        <v>0</v>
      </c>
    </row>
    <row r="669" ht="12.75">
      <c r="A669" s="54"/>
    </row>
    <row r="670" spans="1:8" ht="12.75">
      <c r="A670" s="54" t="s">
        <v>74</v>
      </c>
      <c r="B670" s="112">
        <v>1988</v>
      </c>
      <c r="C670" s="2">
        <v>97626321</v>
      </c>
      <c r="D670" s="2">
        <v>94368976</v>
      </c>
      <c r="E670" s="2">
        <v>85482029</v>
      </c>
      <c r="F670" s="2">
        <v>0</v>
      </c>
      <c r="G670" s="3">
        <f aca="true" t="shared" si="51" ref="G670:G681">SUM(C670:F670)</f>
        <v>277477326</v>
      </c>
      <c r="H670" s="2">
        <v>0</v>
      </c>
    </row>
    <row r="671" spans="1:8" ht="12.75">
      <c r="A671" s="54"/>
      <c r="B671" s="112">
        <v>1989</v>
      </c>
      <c r="C671" s="2">
        <v>90923902</v>
      </c>
      <c r="D671" s="2">
        <v>84285866</v>
      </c>
      <c r="E671" s="2">
        <v>90453608</v>
      </c>
      <c r="F671" s="2">
        <v>0</v>
      </c>
      <c r="G671" s="3">
        <f t="shared" si="51"/>
        <v>265663376</v>
      </c>
      <c r="H671" s="2">
        <v>0</v>
      </c>
    </row>
    <row r="672" spans="1:8" ht="12.75">
      <c r="A672" s="54"/>
      <c r="B672" s="112">
        <v>1990</v>
      </c>
      <c r="C672" s="2">
        <v>90058438</v>
      </c>
      <c r="D672" s="2">
        <v>93698388.68</v>
      </c>
      <c r="E672" s="2">
        <v>97798492</v>
      </c>
      <c r="F672" s="2">
        <v>0</v>
      </c>
      <c r="G672" s="3">
        <f t="shared" si="51"/>
        <v>281555318.68</v>
      </c>
      <c r="H672" s="2">
        <v>0</v>
      </c>
    </row>
    <row r="673" spans="1:8" ht="12.75">
      <c r="A673" s="54"/>
      <c r="B673" s="112">
        <v>1991</v>
      </c>
      <c r="C673" s="2">
        <v>96951799</v>
      </c>
      <c r="D673" s="2">
        <v>81766219</v>
      </c>
      <c r="E673" s="2">
        <v>99883708</v>
      </c>
      <c r="F673" s="2">
        <v>0</v>
      </c>
      <c r="G673" s="3">
        <f t="shared" si="51"/>
        <v>278601726</v>
      </c>
      <c r="H673" s="2">
        <v>0</v>
      </c>
    </row>
    <row r="674" spans="1:8" ht="12.75">
      <c r="A674" s="54"/>
      <c r="B674" s="112">
        <v>1992</v>
      </c>
      <c r="C674" s="2">
        <v>105896069</v>
      </c>
      <c r="D674" s="2">
        <v>82392605.08</v>
      </c>
      <c r="E674" s="2">
        <v>112094162</v>
      </c>
      <c r="F674" s="2">
        <v>0</v>
      </c>
      <c r="G674" s="3">
        <f t="shared" si="51"/>
        <v>300382836.08</v>
      </c>
      <c r="H674" s="2">
        <v>0</v>
      </c>
    </row>
    <row r="675" spans="1:8" ht="12.75">
      <c r="A675" s="54"/>
      <c r="B675" s="112">
        <v>1993</v>
      </c>
      <c r="C675" s="2">
        <v>110151591</v>
      </c>
      <c r="D675" s="2">
        <v>66544761</v>
      </c>
      <c r="E675" s="2">
        <v>123196590</v>
      </c>
      <c r="F675" s="2">
        <v>0</v>
      </c>
      <c r="G675" s="3">
        <f t="shared" si="51"/>
        <v>299892942</v>
      </c>
      <c r="H675" s="2">
        <v>0</v>
      </c>
    </row>
    <row r="676" spans="1:8" ht="12.75">
      <c r="A676" s="54"/>
      <c r="B676" s="112">
        <v>1994</v>
      </c>
      <c r="C676" s="2">
        <v>120563305</v>
      </c>
      <c r="D676" s="2">
        <v>82776199</v>
      </c>
      <c r="E676" s="2">
        <v>127681818</v>
      </c>
      <c r="F676" s="2">
        <v>0</v>
      </c>
      <c r="G676" s="3">
        <f t="shared" si="51"/>
        <v>331021322</v>
      </c>
      <c r="H676" s="2">
        <v>0</v>
      </c>
    </row>
    <row r="677" spans="1:8" ht="12.75">
      <c r="A677" s="54"/>
      <c r="B677" s="112">
        <v>1995</v>
      </c>
      <c r="C677" s="2">
        <v>128258372</v>
      </c>
      <c r="D677" s="2">
        <v>91755805</v>
      </c>
      <c r="E677" s="2">
        <v>125844578</v>
      </c>
      <c r="F677" s="2">
        <v>0</v>
      </c>
      <c r="G677" s="3">
        <f t="shared" si="51"/>
        <v>345858755</v>
      </c>
      <c r="H677" s="2">
        <v>0</v>
      </c>
    </row>
    <row r="678" spans="1:8" ht="12.75">
      <c r="A678" s="54"/>
      <c r="B678" s="112">
        <v>1996</v>
      </c>
      <c r="C678" s="2">
        <v>144853471</v>
      </c>
      <c r="D678" s="2">
        <v>64293629</v>
      </c>
      <c r="E678" s="2">
        <v>139762212</v>
      </c>
      <c r="F678" s="2">
        <v>0</v>
      </c>
      <c r="G678" s="3">
        <f t="shared" si="51"/>
        <v>348909312</v>
      </c>
      <c r="H678" s="2">
        <v>0</v>
      </c>
    </row>
    <row r="679" spans="1:8" ht="12.75">
      <c r="A679" s="54"/>
      <c r="B679" s="112">
        <v>1997</v>
      </c>
      <c r="C679" s="2">
        <v>132336804</v>
      </c>
      <c r="D679" s="2">
        <v>73610903</v>
      </c>
      <c r="E679" s="2">
        <v>137395545</v>
      </c>
      <c r="F679" s="2">
        <v>0</v>
      </c>
      <c r="G679" s="3">
        <f t="shared" si="51"/>
        <v>343343252</v>
      </c>
      <c r="H679" s="2">
        <v>0</v>
      </c>
    </row>
    <row r="680" spans="1:8" ht="12.75">
      <c r="A680" s="54"/>
      <c r="B680" s="112">
        <v>1998</v>
      </c>
      <c r="C680" s="117">
        <v>133370742</v>
      </c>
      <c r="D680" s="117">
        <v>65128698</v>
      </c>
      <c r="E680" s="117">
        <v>147217331</v>
      </c>
      <c r="F680" s="2">
        <v>0</v>
      </c>
      <c r="G680" s="3">
        <f t="shared" si="51"/>
        <v>345716771</v>
      </c>
      <c r="H680" s="2">
        <v>0</v>
      </c>
    </row>
    <row r="681" spans="1:8" ht="12.75">
      <c r="A681" s="54"/>
      <c r="B681" s="112">
        <v>1999</v>
      </c>
      <c r="C681" s="117">
        <v>132820331</v>
      </c>
      <c r="D681" s="117">
        <v>84199803</v>
      </c>
      <c r="E681" s="117">
        <v>164599319</v>
      </c>
      <c r="F681" s="2">
        <v>0</v>
      </c>
      <c r="G681" s="3">
        <f t="shared" si="51"/>
        <v>381619453</v>
      </c>
      <c r="H681" s="2">
        <v>0</v>
      </c>
    </row>
    <row r="682" ht="12.75">
      <c r="A682" s="54"/>
    </row>
    <row r="683" spans="1:8" ht="12.75">
      <c r="A683" s="106" t="s">
        <v>343</v>
      </c>
      <c r="B683" s="108">
        <v>1988</v>
      </c>
      <c r="C683" s="113">
        <f aca="true" t="shared" si="52" ref="C683:H694">+C20+C7+C46+C33+C59+C72+C85+C98+C124+C137+C150+C202+C163+C176+C189+C215+C228+C241+C280+C267+C254+C293+C306+C332+C319+C345+C436+C449+C358+C384+C397+C410+C371+C423+C462+C475+C488+C501+C514+C527+C540+C553+C566+C579+C592+C618+C605+C631+C657+C644+C670+C111</f>
        <v>56388254348</v>
      </c>
      <c r="D683" s="113">
        <f t="shared" si="52"/>
        <v>47263267591</v>
      </c>
      <c r="E683" s="113">
        <f t="shared" si="52"/>
        <v>67909694904</v>
      </c>
      <c r="F683" s="113">
        <f t="shared" si="52"/>
        <v>13003786835</v>
      </c>
      <c r="G683" s="116">
        <f t="shared" si="52"/>
        <v>184565003678</v>
      </c>
      <c r="H683" s="113">
        <f t="shared" si="52"/>
        <v>65627302</v>
      </c>
    </row>
    <row r="684" spans="1:8" ht="12.75">
      <c r="A684"/>
      <c r="B684" s="108">
        <v>1989</v>
      </c>
      <c r="C684" s="113">
        <f t="shared" si="52"/>
        <v>55236476397</v>
      </c>
      <c r="D684" s="113">
        <f t="shared" si="52"/>
        <v>51478466586</v>
      </c>
      <c r="E684" s="113">
        <f t="shared" si="52"/>
        <v>72068971823</v>
      </c>
      <c r="F684" s="113">
        <f t="shared" si="52"/>
        <v>13398723461</v>
      </c>
      <c r="G684" s="116">
        <f t="shared" si="52"/>
        <v>192182638267</v>
      </c>
      <c r="H684" s="113">
        <f t="shared" si="52"/>
        <v>83207030</v>
      </c>
    </row>
    <row r="685" spans="1:8" ht="12.75">
      <c r="A685"/>
      <c r="B685" s="108">
        <v>1990</v>
      </c>
      <c r="C685" s="113">
        <f t="shared" si="52"/>
        <v>59745978030</v>
      </c>
      <c r="D685" s="113">
        <f t="shared" si="52"/>
        <v>59210480857.20001</v>
      </c>
      <c r="E685" s="113">
        <f t="shared" si="52"/>
        <v>76031191445</v>
      </c>
      <c r="F685" s="113">
        <f t="shared" si="52"/>
        <v>13185715755</v>
      </c>
      <c r="G685" s="116">
        <f t="shared" si="52"/>
        <v>208173366087.2</v>
      </c>
      <c r="H685" s="113">
        <f t="shared" si="52"/>
        <v>86486025</v>
      </c>
    </row>
    <row r="686" spans="1:8" ht="12.75">
      <c r="A686"/>
      <c r="B686" s="108">
        <v>1991</v>
      </c>
      <c r="C686" s="113">
        <f t="shared" si="52"/>
        <v>63124415917</v>
      </c>
      <c r="D686" s="113">
        <f t="shared" si="52"/>
        <v>54110160997</v>
      </c>
      <c r="E686" s="113">
        <f t="shared" si="52"/>
        <v>77211223791</v>
      </c>
      <c r="F686" s="113">
        <f t="shared" si="52"/>
        <v>15049158581</v>
      </c>
      <c r="G686" s="116">
        <f t="shared" si="52"/>
        <v>209494959286</v>
      </c>
      <c r="H686" s="113">
        <f t="shared" si="52"/>
        <v>101244119</v>
      </c>
    </row>
    <row r="687" spans="1:8" ht="12.75">
      <c r="A687"/>
      <c r="B687" s="108">
        <v>1992</v>
      </c>
      <c r="C687" s="113">
        <f t="shared" si="52"/>
        <v>66782571580</v>
      </c>
      <c r="D687" s="113">
        <f t="shared" si="52"/>
        <v>56703419958.79999</v>
      </c>
      <c r="E687" s="113">
        <f t="shared" si="52"/>
        <v>79348307053</v>
      </c>
      <c r="F687" s="113">
        <f t="shared" si="52"/>
        <v>12888318201</v>
      </c>
      <c r="G687" s="116">
        <f t="shared" si="52"/>
        <v>215722616792.80002</v>
      </c>
      <c r="H687" s="113">
        <f t="shared" si="52"/>
        <v>126323239</v>
      </c>
    </row>
    <row r="688" spans="1:8" ht="12.75">
      <c r="A688"/>
      <c r="B688" s="108">
        <v>1993</v>
      </c>
      <c r="C688" s="113">
        <f t="shared" si="52"/>
        <v>71523564638</v>
      </c>
      <c r="D688" s="113">
        <f t="shared" si="52"/>
        <v>48902588001</v>
      </c>
      <c r="E688" s="113">
        <f t="shared" si="52"/>
        <v>82280654795</v>
      </c>
      <c r="F688" s="113">
        <f t="shared" si="52"/>
        <v>12195899332</v>
      </c>
      <c r="G688" s="116">
        <f t="shared" si="52"/>
        <v>214902706766</v>
      </c>
      <c r="H688" s="113">
        <f t="shared" si="52"/>
        <v>116194692</v>
      </c>
    </row>
    <row r="689" spans="1:8" ht="12.75">
      <c r="A689"/>
      <c r="B689" s="108">
        <v>1994</v>
      </c>
      <c r="C689" s="113">
        <f t="shared" si="52"/>
        <v>76465077072</v>
      </c>
      <c r="D689" s="113">
        <f t="shared" si="52"/>
        <v>64056662631</v>
      </c>
      <c r="E689" s="113">
        <f t="shared" si="52"/>
        <v>82657912116</v>
      </c>
      <c r="F689" s="113">
        <f t="shared" si="52"/>
        <v>11394978331</v>
      </c>
      <c r="G689" s="116">
        <f t="shared" si="52"/>
        <v>234574630150</v>
      </c>
      <c r="H689" s="113">
        <f t="shared" si="52"/>
        <v>127716287</v>
      </c>
    </row>
    <row r="690" spans="1:8" ht="12.75">
      <c r="A690"/>
      <c r="B690" s="108">
        <v>1995</v>
      </c>
      <c r="C690" s="113">
        <f t="shared" si="52"/>
        <v>81386026586</v>
      </c>
      <c r="D690" s="113">
        <f t="shared" si="52"/>
        <v>65051449590</v>
      </c>
      <c r="E690" s="113">
        <f t="shared" si="52"/>
        <v>88302485204</v>
      </c>
      <c r="F690" s="113">
        <f t="shared" si="52"/>
        <v>10670395993</v>
      </c>
      <c r="G690" s="116">
        <f t="shared" si="52"/>
        <v>245410357373</v>
      </c>
      <c r="H690" s="113">
        <f t="shared" si="52"/>
        <v>147261114</v>
      </c>
    </row>
    <row r="691" spans="1:8" ht="12.75">
      <c r="A691"/>
      <c r="B691" s="108">
        <v>1996</v>
      </c>
      <c r="C691" s="113">
        <f t="shared" si="52"/>
        <v>80118134719</v>
      </c>
      <c r="D691" s="113">
        <f t="shared" si="52"/>
        <v>56008408418</v>
      </c>
      <c r="E691" s="113">
        <f t="shared" si="52"/>
        <v>93955094633</v>
      </c>
      <c r="F691" s="113">
        <f t="shared" si="52"/>
        <v>8691527510</v>
      </c>
      <c r="G691" s="116">
        <f t="shared" si="52"/>
        <v>238773165280</v>
      </c>
      <c r="H691" s="113">
        <f t="shared" si="52"/>
        <v>115973403</v>
      </c>
    </row>
    <row r="692" spans="1:8" ht="12.75">
      <c r="A692"/>
      <c r="B692" s="108">
        <v>1997</v>
      </c>
      <c r="C692" s="113">
        <f t="shared" si="52"/>
        <v>81291968089</v>
      </c>
      <c r="D692" s="113">
        <f t="shared" si="52"/>
        <v>60690697981</v>
      </c>
      <c r="E692" s="113">
        <f t="shared" si="52"/>
        <v>95865833782</v>
      </c>
      <c r="F692" s="113">
        <f t="shared" si="52"/>
        <v>9343241569</v>
      </c>
      <c r="G692" s="116">
        <f t="shared" si="52"/>
        <v>247191741421</v>
      </c>
      <c r="H692" s="113">
        <f t="shared" si="52"/>
        <v>131079061</v>
      </c>
    </row>
    <row r="693" spans="1:8" ht="12.75">
      <c r="A693"/>
      <c r="B693" s="108">
        <v>1998</v>
      </c>
      <c r="C693" s="113">
        <f t="shared" si="52"/>
        <v>84536044451</v>
      </c>
      <c r="D693" s="113">
        <f t="shared" si="52"/>
        <v>58426760693</v>
      </c>
      <c r="E693" s="113">
        <f t="shared" si="52"/>
        <v>101781346921</v>
      </c>
      <c r="F693" s="113">
        <f t="shared" si="52"/>
        <v>7868201364</v>
      </c>
      <c r="G693" s="116">
        <f t="shared" si="52"/>
        <v>252612353429</v>
      </c>
      <c r="H693" s="113">
        <f t="shared" si="52"/>
        <v>126213567</v>
      </c>
    </row>
    <row r="694" spans="1:8" ht="12.75">
      <c r="A694"/>
      <c r="B694" s="108">
        <v>1999</v>
      </c>
      <c r="C694" s="113">
        <f t="shared" si="52"/>
        <v>83270387788</v>
      </c>
      <c r="D694" s="113">
        <f t="shared" si="52"/>
        <v>78972202970</v>
      </c>
      <c r="E694" s="113">
        <f t="shared" si="52"/>
        <v>110138309203</v>
      </c>
      <c r="F694" s="113">
        <f t="shared" si="52"/>
        <v>10556342192</v>
      </c>
      <c r="G694" s="116">
        <f t="shared" si="52"/>
        <v>282937242153</v>
      </c>
      <c r="H694" s="113">
        <f t="shared" si="52"/>
        <v>156752501</v>
      </c>
    </row>
    <row r="695" spans="1:8" ht="12.75">
      <c r="A695"/>
      <c r="B695" s="115" t="s">
        <v>131</v>
      </c>
      <c r="C695" s="114">
        <f aca="true" t="shared" si="53" ref="C695:H695">SUM(C683:C694)</f>
        <v>859868899615</v>
      </c>
      <c r="D695" s="114">
        <f t="shared" si="53"/>
        <v>700874566274</v>
      </c>
      <c r="E695" s="114">
        <f t="shared" si="53"/>
        <v>1027551025670</v>
      </c>
      <c r="F695" s="114">
        <f t="shared" si="53"/>
        <v>138246289124</v>
      </c>
      <c r="G695" s="114">
        <f t="shared" si="53"/>
        <v>2726540780683</v>
      </c>
      <c r="H695" s="114">
        <f t="shared" si="53"/>
        <v>1384078340</v>
      </c>
    </row>
    <row r="696" spans="1:8" ht="12.75">
      <c r="A696"/>
      <c r="B696" s="108"/>
      <c r="C696" s="113"/>
      <c r="D696" s="113"/>
      <c r="E696" s="113"/>
      <c r="F696" s="113"/>
      <c r="G696" s="113"/>
      <c r="H696" s="113"/>
    </row>
  </sheetData>
  <mergeCells count="3">
    <mergeCell ref="A1:H1"/>
    <mergeCell ref="A2:H2"/>
    <mergeCell ref="D578:E578"/>
  </mergeCells>
  <printOptions/>
  <pageMargins left="0.75" right="0.75" top="1" bottom="1" header="0.5" footer="0.75"/>
  <pageSetup horizontalDpi="600" verticalDpi="600" orientation="portrait" scale="55" r:id="rId1"/>
  <headerFooter alignWithMargins="0">
    <oddHeader>&amp;L&amp;D&amp;T
&amp;F&amp;A&amp;C&amp;"Geneva,Bold Italic"Revised Assessable Premium Licensed Only (88 - 93 Includes Resurvey Changes)
1988 - 1998 Data&amp;RNOLHGA</oddHeader>
    <oddFooter>&amp;CPremiums are derived from the Assessment Data Survey as filed by member cos.  Since GAs may correct the data for errors, totals may differ from those by the GAs.  It MAY NOT be utilized in protesting actual GA assessments.</oddFooter>
  </headerFooter>
  <rowBreaks count="8" manualBreakCount="8">
    <brk id="84" max="8" man="1"/>
    <brk id="162" max="8" man="1"/>
    <brk id="240" max="8" man="1"/>
    <brk id="318" max="8" man="1"/>
    <brk id="396" max="8" man="1"/>
    <brk id="474" max="8" man="1"/>
    <brk id="552" max="8" man="1"/>
    <brk id="630" max="8" man="1"/>
  </rowBreaks>
</worksheet>
</file>

<file path=xl/worksheets/sheet7.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bestFit="1" customWidth="1"/>
    <col min="2" max="2" width="8.125" style="7" bestFit="1" customWidth="1"/>
    <col min="3" max="3" width="11.625" style="7" bestFit="1" customWidth="1"/>
    <col min="4" max="4" width="11.00390625" style="7" bestFit="1"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s="130" t="s">
        <v>193</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0</v>
      </c>
      <c r="E6" s="6">
        <v>0</v>
      </c>
      <c r="F6" s="6">
        <f aca="true" t="shared" si="0" ref="F6:F53">SUM(B6:E6)</f>
        <v>0</v>
      </c>
      <c r="H6" s="7" t="s">
        <v>8</v>
      </c>
      <c r="I6" s="8" t="s">
        <v>0</v>
      </c>
    </row>
    <row r="7" spans="1:6" ht="12" customHeight="1">
      <c r="A7" s="39" t="s">
        <v>9</v>
      </c>
      <c r="B7" s="6">
        <v>0</v>
      </c>
      <c r="C7" s="6">
        <v>0</v>
      </c>
      <c r="D7" s="6">
        <v>11527.00480206462</v>
      </c>
      <c r="E7" s="6">
        <v>0</v>
      </c>
      <c r="F7" s="6">
        <f t="shared" si="0"/>
        <v>11527.00480206462</v>
      </c>
    </row>
    <row r="8" spans="1:9" ht="12.75">
      <c r="A8" s="39" t="s">
        <v>10</v>
      </c>
      <c r="B8" s="6">
        <v>10455.506088087444</v>
      </c>
      <c r="C8" s="6">
        <v>0</v>
      </c>
      <c r="D8" s="6">
        <v>2680723.8001960483</v>
      </c>
      <c r="E8" s="6">
        <v>0</v>
      </c>
      <c r="F8" s="6">
        <f t="shared" si="0"/>
        <v>2691179.3062841357</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929491.3919754883</v>
      </c>
      <c r="E10" s="6">
        <v>0</v>
      </c>
      <c r="F10" s="6">
        <f t="shared" si="0"/>
        <v>929491.3919754883</v>
      </c>
      <c r="H10" s="7" t="s">
        <v>13</v>
      </c>
      <c r="I10" s="8">
        <v>0</v>
      </c>
    </row>
    <row r="11" spans="1:6" ht="12.75">
      <c r="A11" s="39" t="s">
        <v>15</v>
      </c>
      <c r="B11" s="6">
        <v>0</v>
      </c>
      <c r="C11" s="6">
        <v>0</v>
      </c>
      <c r="D11" s="6">
        <v>99656.03966438527</v>
      </c>
      <c r="E11" s="6">
        <v>0</v>
      </c>
      <c r="F11" s="6">
        <f t="shared" si="0"/>
        <v>99656.03966438527</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3980806</v>
      </c>
    </row>
    <row r="14" spans="1:9" ht="12.75">
      <c r="A14" s="39" t="s">
        <v>20</v>
      </c>
      <c r="B14" s="6">
        <v>0</v>
      </c>
      <c r="C14" s="6">
        <v>0</v>
      </c>
      <c r="D14" s="6">
        <v>0</v>
      </c>
      <c r="E14" s="6">
        <v>0</v>
      </c>
      <c r="F14" s="6">
        <f t="shared" si="0"/>
        <v>0</v>
      </c>
      <c r="H14" s="7" t="s">
        <v>21</v>
      </c>
      <c r="I14" s="8">
        <v>84324</v>
      </c>
    </row>
    <row r="15" spans="1:9" ht="12.75">
      <c r="A15" s="39" t="s">
        <v>22</v>
      </c>
      <c r="B15" s="6">
        <v>0</v>
      </c>
      <c r="C15" s="6">
        <v>0</v>
      </c>
      <c r="D15" s="6">
        <v>0</v>
      </c>
      <c r="E15" s="6">
        <v>0</v>
      </c>
      <c r="F15" s="6">
        <f t="shared" si="0"/>
        <v>0</v>
      </c>
      <c r="H15" s="7" t="s">
        <v>23</v>
      </c>
      <c r="I15" s="8">
        <v>175917.96</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0</v>
      </c>
      <c r="C18" s="6">
        <v>0</v>
      </c>
      <c r="D18" s="6">
        <v>1199.0000222833626</v>
      </c>
      <c r="E18" s="6">
        <v>0</v>
      </c>
      <c r="F18" s="6">
        <f t="shared" si="0"/>
        <v>1199.0000222833626</v>
      </c>
      <c r="H18" s="7" t="s">
        <v>28</v>
      </c>
      <c r="I18" s="8">
        <v>0</v>
      </c>
    </row>
    <row r="19" spans="1:9" ht="12.75">
      <c r="A19" s="39" t="s">
        <v>29</v>
      </c>
      <c r="B19" s="6">
        <v>0</v>
      </c>
      <c r="C19" s="6">
        <v>0</v>
      </c>
      <c r="D19" s="6">
        <v>0</v>
      </c>
      <c r="E19" s="6">
        <v>0</v>
      </c>
      <c r="F19" s="6">
        <f t="shared" si="0"/>
        <v>0</v>
      </c>
      <c r="H19" s="7" t="s">
        <v>30</v>
      </c>
      <c r="I19" s="8">
        <v>0</v>
      </c>
    </row>
    <row r="20" spans="1:9" ht="12.75">
      <c r="A20" s="39" t="s">
        <v>31</v>
      </c>
      <c r="B20" s="6">
        <v>0</v>
      </c>
      <c r="C20" s="6">
        <v>0</v>
      </c>
      <c r="D20" s="6">
        <v>139.00005570840628</v>
      </c>
      <c r="E20" s="6">
        <v>0</v>
      </c>
      <c r="F20" s="6">
        <f t="shared" si="0"/>
        <v>139.00005570840628</v>
      </c>
      <c r="H20" s="7" t="s">
        <v>32</v>
      </c>
      <c r="I20" s="8" t="s">
        <v>0</v>
      </c>
    </row>
    <row r="21" spans="1:9" ht="12.75">
      <c r="A21" s="39" t="s">
        <v>33</v>
      </c>
      <c r="B21" s="6">
        <v>0</v>
      </c>
      <c r="C21" s="6">
        <v>0</v>
      </c>
      <c r="D21" s="6">
        <v>0</v>
      </c>
      <c r="E21" s="6">
        <v>0</v>
      </c>
      <c r="F21" s="6">
        <f t="shared" si="0"/>
        <v>0</v>
      </c>
      <c r="H21" s="7" t="s">
        <v>34</v>
      </c>
      <c r="I21" s="8">
        <v>0</v>
      </c>
    </row>
    <row r="22" spans="1:9" ht="12.75">
      <c r="A22" s="39" t="s">
        <v>35</v>
      </c>
      <c r="B22" s="6">
        <v>0</v>
      </c>
      <c r="C22" s="6">
        <v>0</v>
      </c>
      <c r="D22" s="6">
        <v>0</v>
      </c>
      <c r="E22" s="6">
        <v>0</v>
      </c>
      <c r="F22" s="6">
        <f t="shared" si="0"/>
        <v>0</v>
      </c>
      <c r="H22" s="7" t="s">
        <v>36</v>
      </c>
      <c r="I22" s="8" t="s">
        <v>0</v>
      </c>
    </row>
    <row r="23" spans="1:9" ht="12.75">
      <c r="A23" s="39" t="s">
        <v>37</v>
      </c>
      <c r="B23" s="6">
        <v>0</v>
      </c>
      <c r="C23" s="6">
        <v>0</v>
      </c>
      <c r="D23" s="6">
        <v>0</v>
      </c>
      <c r="E23" s="6">
        <v>0</v>
      </c>
      <c r="F23" s="6">
        <f t="shared" si="0"/>
        <v>0</v>
      </c>
      <c r="H23" s="7" t="s">
        <v>38</v>
      </c>
      <c r="I23" s="8">
        <v>0</v>
      </c>
    </row>
    <row r="24" spans="1:6" ht="12.75">
      <c r="A24" s="39" t="s">
        <v>39</v>
      </c>
      <c r="B24" s="6">
        <v>0</v>
      </c>
      <c r="C24" s="6">
        <v>0</v>
      </c>
      <c r="D24" s="6">
        <v>2574</v>
      </c>
      <c r="E24" s="6">
        <v>0</v>
      </c>
      <c r="F24" s="6">
        <f t="shared" si="0"/>
        <v>2574</v>
      </c>
    </row>
    <row r="25" spans="1:9" ht="12.75">
      <c r="A25" s="39" t="s">
        <v>40</v>
      </c>
      <c r="B25" s="6">
        <v>0</v>
      </c>
      <c r="C25" s="6">
        <v>0</v>
      </c>
      <c r="D25" s="6">
        <v>0</v>
      </c>
      <c r="E25" s="6">
        <v>0</v>
      </c>
      <c r="F25" s="6">
        <f t="shared" si="0"/>
        <v>0</v>
      </c>
      <c r="H25" s="7" t="s">
        <v>41</v>
      </c>
      <c r="I25" s="8">
        <f>SUM(I10:I15)-SUM(I18:I23)</f>
        <v>4241047.96</v>
      </c>
    </row>
    <row r="26" spans="1:9" ht="12.75">
      <c r="A26" s="39" t="s">
        <v>42</v>
      </c>
      <c r="B26" s="6">
        <v>0</v>
      </c>
      <c r="C26" s="6">
        <v>0</v>
      </c>
      <c r="D26" s="6">
        <v>0</v>
      </c>
      <c r="E26" s="6">
        <v>0</v>
      </c>
      <c r="F26" s="6">
        <f t="shared" si="0"/>
        <v>0</v>
      </c>
      <c r="H26" s="7" t="s">
        <v>43</v>
      </c>
      <c r="I26" s="8">
        <f>+F60</f>
        <v>4241047.96</v>
      </c>
    </row>
    <row r="27" spans="1:6" ht="12.75">
      <c r="A27" s="39" t="s">
        <v>44</v>
      </c>
      <c r="B27" s="6">
        <v>0</v>
      </c>
      <c r="C27" s="6">
        <v>0</v>
      </c>
      <c r="D27" s="6">
        <v>0</v>
      </c>
      <c r="E27" s="6">
        <v>0</v>
      </c>
      <c r="F27" s="6">
        <f t="shared" si="0"/>
        <v>0</v>
      </c>
    </row>
    <row r="28" spans="1:6" ht="12.75">
      <c r="A28" s="39" t="s">
        <v>45</v>
      </c>
      <c r="B28" s="6">
        <v>0</v>
      </c>
      <c r="C28" s="6">
        <v>0</v>
      </c>
      <c r="D28" s="6">
        <v>0</v>
      </c>
      <c r="E28" s="6">
        <v>0</v>
      </c>
      <c r="F28" s="6">
        <f t="shared" si="0"/>
        <v>0</v>
      </c>
    </row>
    <row r="29" spans="1:6" ht="12.75">
      <c r="A29" s="39" t="s">
        <v>46</v>
      </c>
      <c r="B29" s="6">
        <v>0</v>
      </c>
      <c r="C29" s="6">
        <v>0</v>
      </c>
      <c r="D29" s="6">
        <v>0</v>
      </c>
      <c r="E29" s="6">
        <v>0</v>
      </c>
      <c r="F29" s="6">
        <f t="shared" si="0"/>
        <v>0</v>
      </c>
    </row>
    <row r="30" spans="1:6" ht="12.75">
      <c r="A30" s="39" t="s">
        <v>47</v>
      </c>
      <c r="B30" s="6">
        <v>0</v>
      </c>
      <c r="C30" s="6">
        <v>0</v>
      </c>
      <c r="D30" s="6">
        <v>0</v>
      </c>
      <c r="E30" s="6">
        <v>0</v>
      </c>
      <c r="F30" s="6">
        <f t="shared" si="0"/>
        <v>0</v>
      </c>
    </row>
    <row r="31" spans="1:6" ht="12.75">
      <c r="A31" s="39" t="s">
        <v>48</v>
      </c>
      <c r="B31" s="6">
        <v>0</v>
      </c>
      <c r="C31" s="6">
        <v>0</v>
      </c>
      <c r="D31" s="6">
        <v>4877.0001671252185</v>
      </c>
      <c r="E31" s="6">
        <v>0</v>
      </c>
      <c r="F31" s="6">
        <f t="shared" si="0"/>
        <v>4877.0001671252185</v>
      </c>
    </row>
    <row r="32" spans="1:6" ht="12.75">
      <c r="A32" s="39" t="s">
        <v>49</v>
      </c>
      <c r="B32" s="6">
        <v>0</v>
      </c>
      <c r="C32" s="6">
        <v>0</v>
      </c>
      <c r="D32" s="6">
        <v>3214</v>
      </c>
      <c r="E32" s="6">
        <v>0</v>
      </c>
      <c r="F32" s="6">
        <f t="shared" si="0"/>
        <v>3214</v>
      </c>
    </row>
    <row r="33" spans="1:6" ht="12.75">
      <c r="A33" s="39" t="s">
        <v>50</v>
      </c>
      <c r="B33" s="6">
        <v>0</v>
      </c>
      <c r="C33" s="6">
        <v>0</v>
      </c>
      <c r="D33" s="6">
        <v>0</v>
      </c>
      <c r="E33" s="6">
        <v>0</v>
      </c>
      <c r="F33" s="6">
        <f t="shared" si="0"/>
        <v>0</v>
      </c>
    </row>
    <row r="34" spans="1:6" ht="12.75">
      <c r="A34" s="39" t="s">
        <v>51</v>
      </c>
      <c r="B34" s="6">
        <v>0</v>
      </c>
      <c r="C34" s="6">
        <v>0</v>
      </c>
      <c r="D34" s="6">
        <v>153442.06336274132</v>
      </c>
      <c r="E34" s="6">
        <v>0</v>
      </c>
      <c r="F34" s="6">
        <f t="shared" si="0"/>
        <v>153442.06336274132</v>
      </c>
    </row>
    <row r="35" spans="1:6" ht="12.75">
      <c r="A35" s="39" t="s">
        <v>52</v>
      </c>
      <c r="B35" s="6">
        <v>0</v>
      </c>
      <c r="C35" s="6">
        <v>0</v>
      </c>
      <c r="D35" s="6">
        <v>0</v>
      </c>
      <c r="E35" s="6">
        <v>0</v>
      </c>
      <c r="F35" s="6">
        <f t="shared" si="0"/>
        <v>0</v>
      </c>
    </row>
    <row r="36" spans="1:6" ht="12.75">
      <c r="A36" s="39" t="s">
        <v>53</v>
      </c>
      <c r="B36" s="6">
        <v>0</v>
      </c>
      <c r="C36" s="6">
        <v>0</v>
      </c>
      <c r="D36" s="6">
        <v>0</v>
      </c>
      <c r="E36" s="6">
        <v>0</v>
      </c>
      <c r="F36" s="6">
        <f t="shared" si="0"/>
        <v>0</v>
      </c>
    </row>
    <row r="37" spans="1:6" ht="12.75">
      <c r="A37" s="39" t="s">
        <v>54</v>
      </c>
      <c r="B37" s="6">
        <v>0</v>
      </c>
      <c r="C37" s="6">
        <v>0</v>
      </c>
      <c r="D37" s="6">
        <v>21423.007810318562</v>
      </c>
      <c r="E37" s="6">
        <v>0</v>
      </c>
      <c r="F37" s="6">
        <f t="shared" si="0"/>
        <v>21423.007810318562</v>
      </c>
    </row>
    <row r="38" spans="1:6" ht="12.75">
      <c r="A38" s="39" t="s">
        <v>55</v>
      </c>
      <c r="B38" s="6">
        <v>0</v>
      </c>
      <c r="C38" s="6">
        <v>0</v>
      </c>
      <c r="D38" s="6">
        <v>0</v>
      </c>
      <c r="E38" s="6">
        <v>0</v>
      </c>
      <c r="F38" s="6">
        <f t="shared" si="0"/>
        <v>0</v>
      </c>
    </row>
    <row r="39" spans="1:6" ht="12.75">
      <c r="A39" s="39" t="s">
        <v>56</v>
      </c>
      <c r="B39" s="6">
        <v>0</v>
      </c>
      <c r="C39" s="6">
        <v>0</v>
      </c>
      <c r="D39" s="6">
        <v>0</v>
      </c>
      <c r="E39" s="6">
        <v>0</v>
      </c>
      <c r="F39" s="6">
        <f t="shared" si="0"/>
        <v>0</v>
      </c>
    </row>
    <row r="40" spans="1:6" ht="12.75">
      <c r="A40" s="39" t="s">
        <v>57</v>
      </c>
      <c r="B40" s="6">
        <v>0</v>
      </c>
      <c r="C40" s="6">
        <v>0</v>
      </c>
      <c r="D40" s="6">
        <v>0</v>
      </c>
      <c r="E40" s="6">
        <v>0</v>
      </c>
      <c r="F40" s="6">
        <f t="shared" si="0"/>
        <v>0</v>
      </c>
    </row>
    <row r="41" spans="1:6" ht="12.75">
      <c r="A41" s="39" t="s">
        <v>58</v>
      </c>
      <c r="B41" s="6">
        <v>0</v>
      </c>
      <c r="C41" s="6">
        <v>0</v>
      </c>
      <c r="D41" s="6">
        <v>0</v>
      </c>
      <c r="E41" s="6">
        <v>0</v>
      </c>
      <c r="F41" s="6">
        <f t="shared" si="0"/>
        <v>0</v>
      </c>
    </row>
    <row r="42" spans="1:6" ht="12.75">
      <c r="A42" s="39" t="s">
        <v>59</v>
      </c>
      <c r="B42" s="6">
        <v>11430.943017482117</v>
      </c>
      <c r="C42" s="6">
        <v>0</v>
      </c>
      <c r="D42" s="6">
        <v>73446.0950759261</v>
      </c>
      <c r="E42" s="6">
        <v>0</v>
      </c>
      <c r="F42" s="6">
        <f t="shared" si="0"/>
        <v>84877.03809340822</v>
      </c>
    </row>
    <row r="43" spans="1:6" ht="12.75">
      <c r="A43" s="39" t="s">
        <v>60</v>
      </c>
      <c r="B43" s="6">
        <v>0</v>
      </c>
      <c r="C43" s="6">
        <v>0</v>
      </c>
      <c r="D43" s="6">
        <v>8868.003687896497</v>
      </c>
      <c r="E43" s="6">
        <v>0</v>
      </c>
      <c r="F43" s="6">
        <f t="shared" si="0"/>
        <v>8868.003687896497</v>
      </c>
    </row>
    <row r="44" spans="1:6" ht="12.75">
      <c r="A44" s="39" t="s">
        <v>61</v>
      </c>
      <c r="B44" s="6">
        <v>0</v>
      </c>
      <c r="C44" s="6">
        <v>0</v>
      </c>
      <c r="D44" s="6">
        <v>0</v>
      </c>
      <c r="E44" s="6">
        <v>0</v>
      </c>
      <c r="F44" s="6">
        <f t="shared" si="0"/>
        <v>0</v>
      </c>
    </row>
    <row r="45" spans="1:6" ht="12.75">
      <c r="A45" s="39" t="s">
        <v>62</v>
      </c>
      <c r="B45" s="6">
        <v>0</v>
      </c>
      <c r="C45" s="6">
        <v>0</v>
      </c>
      <c r="D45" s="6">
        <v>0</v>
      </c>
      <c r="E45" s="6">
        <v>0</v>
      </c>
      <c r="F45" s="6">
        <f t="shared" si="0"/>
        <v>0</v>
      </c>
    </row>
    <row r="46" spans="1:6" ht="12.75">
      <c r="A46" s="39" t="s">
        <v>63</v>
      </c>
      <c r="B46" s="6">
        <v>0</v>
      </c>
      <c r="C46" s="6">
        <v>0</v>
      </c>
      <c r="D46" s="6">
        <v>0</v>
      </c>
      <c r="E46" s="6">
        <v>0</v>
      </c>
      <c r="F46" s="6">
        <f t="shared" si="0"/>
        <v>0</v>
      </c>
    </row>
    <row r="47" spans="1:6" ht="12.75">
      <c r="A47" s="39" t="s">
        <v>64</v>
      </c>
      <c r="B47" s="6">
        <v>0</v>
      </c>
      <c r="C47" s="6">
        <v>0</v>
      </c>
      <c r="D47" s="6">
        <v>0</v>
      </c>
      <c r="E47" s="6">
        <v>0</v>
      </c>
      <c r="F47" s="6">
        <f t="shared" si="0"/>
        <v>0</v>
      </c>
    </row>
    <row r="48" spans="1:6" ht="12.75">
      <c r="A48" s="39" t="s">
        <v>65</v>
      </c>
      <c r="B48" s="6">
        <v>0</v>
      </c>
      <c r="C48" s="6">
        <v>0</v>
      </c>
      <c r="D48" s="6">
        <v>0</v>
      </c>
      <c r="E48" s="6">
        <v>0</v>
      </c>
      <c r="F48" s="6">
        <f t="shared" si="0"/>
        <v>0</v>
      </c>
    </row>
    <row r="49" spans="1:6" ht="12.75">
      <c r="A49" s="39" t="s">
        <v>66</v>
      </c>
      <c r="B49" s="6">
        <v>0</v>
      </c>
      <c r="C49" s="6">
        <v>0</v>
      </c>
      <c r="D49" s="6">
        <v>3563.001481843607</v>
      </c>
      <c r="E49" s="6">
        <v>0</v>
      </c>
      <c r="F49" s="6">
        <f t="shared" si="0"/>
        <v>3563.001481843607</v>
      </c>
    </row>
    <row r="50" spans="1:6" ht="12.75">
      <c r="A50" s="39" t="s">
        <v>67</v>
      </c>
      <c r="B50" s="6">
        <v>0</v>
      </c>
      <c r="C50" s="6">
        <v>0</v>
      </c>
      <c r="D50" s="6">
        <v>72734.04002091907</v>
      </c>
      <c r="E50" s="6">
        <v>0</v>
      </c>
      <c r="F50" s="6">
        <f t="shared" si="0"/>
        <v>72734.04002091907</v>
      </c>
    </row>
    <row r="51" spans="1:6" ht="12.75">
      <c r="A51" s="39" t="s">
        <v>68</v>
      </c>
      <c r="B51" s="6">
        <v>0</v>
      </c>
      <c r="C51" s="6">
        <v>0</v>
      </c>
      <c r="D51" s="6">
        <v>148429.0614575138</v>
      </c>
      <c r="E51" s="6">
        <v>0</v>
      </c>
      <c r="F51" s="6">
        <f t="shared" si="0"/>
        <v>148429.0614575138</v>
      </c>
    </row>
    <row r="52" spans="1:6" ht="12.75">
      <c r="A52" s="39" t="s">
        <v>69</v>
      </c>
      <c r="B52" s="6">
        <v>0</v>
      </c>
      <c r="C52" s="6">
        <v>0</v>
      </c>
      <c r="D52" s="6">
        <v>0</v>
      </c>
      <c r="E52" s="6">
        <v>0</v>
      </c>
      <c r="F52" s="6">
        <f t="shared" si="0"/>
        <v>0</v>
      </c>
    </row>
    <row r="53" spans="1:6" ht="12.75">
      <c r="A53" s="39" t="s">
        <v>70</v>
      </c>
      <c r="B53" s="6">
        <v>0</v>
      </c>
      <c r="C53" s="6">
        <v>0</v>
      </c>
      <c r="D53" s="6">
        <v>0</v>
      </c>
      <c r="E53" s="6">
        <v>0</v>
      </c>
      <c r="F53" s="6">
        <f t="shared" si="0"/>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3855.0011141681257</v>
      </c>
      <c r="E57" s="6">
        <v>0</v>
      </c>
      <c r="F57" s="6">
        <f>SUM(B57:E57)</f>
        <v>3855.0011141681257</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21886.44910556956</v>
      </c>
      <c r="C60" s="6">
        <f>SUM(C6:C58)</f>
        <v>0</v>
      </c>
      <c r="D60" s="6">
        <f>SUM(D6:D58)</f>
        <v>4219161.510894431</v>
      </c>
      <c r="E60" s="6">
        <f>SUM(E6:E58)</f>
        <v>0</v>
      </c>
      <c r="F60" s="6">
        <f>SUM(F6:F58)</f>
        <v>4241047.96</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horizontalDpi="600" verticalDpi="600" orientation="portrait" scale="70" r:id="rId1"/>
  <headerFooter alignWithMargins="0">
    <oddHeader>&amp;L&amp;"Geneva,Bold"&amp;D&amp;C&amp;"Geneva,Bold Italic"American Western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I10" sqref="I10:I23"/>
    </sheetView>
  </sheetViews>
  <sheetFormatPr defaultColWidth="9.00390625" defaultRowHeight="12.75"/>
  <cols>
    <col min="1" max="1" width="15.625" style="7" bestFit="1" customWidth="1"/>
    <col min="2" max="2" width="11.00390625" style="7" bestFit="1" customWidth="1"/>
    <col min="3" max="3" width="12.125" style="7" bestFit="1" customWidth="1"/>
    <col min="4" max="4" width="8.12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384" width="10.625" style="7" customWidth="1"/>
  </cols>
  <sheetData>
    <row r="1" spans="1:6" ht="12.75">
      <c r="A1" s="130" t="s">
        <v>109</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0</v>
      </c>
      <c r="C6" s="6">
        <v>0</v>
      </c>
      <c r="D6" s="6">
        <v>0</v>
      </c>
      <c r="E6" s="6">
        <v>0</v>
      </c>
      <c r="F6" s="6">
        <f aca="true" t="shared" si="0" ref="F6:F21">SUM(B6:E6)</f>
        <v>0</v>
      </c>
      <c r="H6" s="7" t="s">
        <v>8</v>
      </c>
      <c r="I6" s="8" t="s">
        <v>0</v>
      </c>
    </row>
    <row r="7" spans="1:6" ht="12" customHeight="1">
      <c r="A7" s="39" t="s">
        <v>9</v>
      </c>
      <c r="B7" s="6">
        <v>0</v>
      </c>
      <c r="C7" s="6">
        <v>0</v>
      </c>
      <c r="D7" s="6">
        <v>0</v>
      </c>
      <c r="E7" s="6">
        <v>0</v>
      </c>
      <c r="F7" s="6">
        <f t="shared" si="0"/>
        <v>0</v>
      </c>
    </row>
    <row r="8" spans="1:9" ht="12.75">
      <c r="A8" s="39" t="s">
        <v>10</v>
      </c>
      <c r="B8" s="6">
        <v>555676.5150924493</v>
      </c>
      <c r="C8" s="6">
        <v>5882025.330032404</v>
      </c>
      <c r="D8" s="6">
        <v>2303.277992719856</v>
      </c>
      <c r="E8" s="6">
        <v>0</v>
      </c>
      <c r="F8" s="6">
        <f t="shared" si="0"/>
        <v>6440005.123117573</v>
      </c>
      <c r="H8" s="7" t="s">
        <v>0</v>
      </c>
      <c r="I8" s="8" t="s">
        <v>0</v>
      </c>
    </row>
    <row r="9" spans="1:9" ht="12.75">
      <c r="A9" s="39" t="s">
        <v>11</v>
      </c>
      <c r="B9" s="6">
        <v>0</v>
      </c>
      <c r="C9" s="6">
        <v>0</v>
      </c>
      <c r="D9" s="6">
        <v>0</v>
      </c>
      <c r="E9" s="6">
        <v>0</v>
      </c>
      <c r="F9" s="6">
        <f t="shared" si="0"/>
        <v>0</v>
      </c>
      <c r="H9" s="7" t="s">
        <v>0</v>
      </c>
      <c r="I9" s="8" t="s">
        <v>0</v>
      </c>
    </row>
    <row r="10" spans="1:9" ht="12.75">
      <c r="A10" s="39" t="s">
        <v>12</v>
      </c>
      <c r="B10" s="6">
        <v>0</v>
      </c>
      <c r="C10" s="6">
        <v>0</v>
      </c>
      <c r="D10" s="6">
        <v>0</v>
      </c>
      <c r="E10" s="6">
        <v>0</v>
      </c>
      <c r="F10" s="6">
        <f t="shared" si="0"/>
        <v>0</v>
      </c>
      <c r="H10" s="7" t="s">
        <v>13</v>
      </c>
      <c r="I10" s="8">
        <v>92859193.58</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0</v>
      </c>
    </row>
    <row r="14" spans="1:9" ht="12.75">
      <c r="A14" s="39" t="s">
        <v>20</v>
      </c>
      <c r="B14" s="6">
        <v>0</v>
      </c>
      <c r="C14" s="6">
        <v>0</v>
      </c>
      <c r="D14" s="6">
        <v>0</v>
      </c>
      <c r="E14" s="6">
        <v>0</v>
      </c>
      <c r="F14" s="6">
        <f t="shared" si="0"/>
        <v>0</v>
      </c>
      <c r="H14" s="7" t="s">
        <v>21</v>
      </c>
      <c r="I14" s="8">
        <v>0</v>
      </c>
    </row>
    <row r="15" spans="1:9" ht="12.75">
      <c r="A15" s="39" t="s">
        <v>22</v>
      </c>
      <c r="B15" s="6">
        <v>0</v>
      </c>
      <c r="C15" s="6">
        <v>0</v>
      </c>
      <c r="D15" s="6">
        <v>0</v>
      </c>
      <c r="E15" s="6">
        <v>0</v>
      </c>
      <c r="F15" s="6">
        <f t="shared" si="0"/>
        <v>0</v>
      </c>
      <c r="H15" s="7" t="s">
        <v>23</v>
      </c>
      <c r="I15" s="8">
        <v>539493.41</v>
      </c>
    </row>
    <row r="16" spans="1:6" ht="12.75">
      <c r="A16" s="39" t="s">
        <v>24</v>
      </c>
      <c r="B16" s="6">
        <v>0</v>
      </c>
      <c r="C16" s="6">
        <v>0</v>
      </c>
      <c r="D16" s="6">
        <v>0</v>
      </c>
      <c r="E16" s="6">
        <v>0</v>
      </c>
      <c r="F16" s="6">
        <f t="shared" si="0"/>
        <v>0</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31395970.340000004</v>
      </c>
    </row>
    <row r="19" spans="1:9" ht="12.75">
      <c r="A19" s="39" t="s">
        <v>29</v>
      </c>
      <c r="B19" s="6">
        <v>2301182.5051824814</v>
      </c>
      <c r="C19" s="6">
        <v>38524324.55188738</v>
      </c>
      <c r="D19" s="6">
        <v>49963.191220574015</v>
      </c>
      <c r="E19" s="6">
        <v>0</v>
      </c>
      <c r="F19" s="6">
        <f t="shared" si="0"/>
        <v>40875470.248290434</v>
      </c>
      <c r="H19" s="7" t="s">
        <v>30</v>
      </c>
      <c r="I19" s="8">
        <v>0</v>
      </c>
    </row>
    <row r="20" spans="1:9" ht="12.75">
      <c r="A20" s="39" t="s">
        <v>31</v>
      </c>
      <c r="B20" s="6">
        <v>266.2877728619889</v>
      </c>
      <c r="C20" s="6">
        <v>1101312.1657611448</v>
      </c>
      <c r="D20" s="6">
        <v>14042.956773262533</v>
      </c>
      <c r="E20" s="6">
        <v>0</v>
      </c>
      <c r="F20" s="6">
        <f t="shared" si="0"/>
        <v>1115621.4103072693</v>
      </c>
      <c r="H20" s="7" t="s">
        <v>32</v>
      </c>
      <c r="I20" s="8" t="s">
        <v>0</v>
      </c>
    </row>
    <row r="21" spans="1:9" ht="12.75">
      <c r="A21" s="39" t="s">
        <v>33</v>
      </c>
      <c r="B21" s="6">
        <v>0</v>
      </c>
      <c r="C21" s="6">
        <v>0</v>
      </c>
      <c r="D21" s="6">
        <v>0</v>
      </c>
      <c r="E21" s="6">
        <v>0</v>
      </c>
      <c r="F21" s="6">
        <f t="shared" si="0"/>
        <v>0</v>
      </c>
      <c r="H21" s="7" t="s">
        <v>34</v>
      </c>
      <c r="I21" s="8">
        <v>0</v>
      </c>
    </row>
    <row r="22" spans="1:9" ht="12.75">
      <c r="A22" s="39" t="s">
        <v>35</v>
      </c>
      <c r="B22" s="6">
        <v>0</v>
      </c>
      <c r="C22" s="6">
        <v>0</v>
      </c>
      <c r="D22" s="6">
        <v>0</v>
      </c>
      <c r="E22" s="6">
        <v>0</v>
      </c>
      <c r="F22" s="6">
        <f aca="true" t="shared" si="1" ref="F22:F37">SUM(B22:E22)</f>
        <v>0</v>
      </c>
      <c r="H22" s="7" t="s">
        <v>36</v>
      </c>
      <c r="I22" s="8" t="s">
        <v>0</v>
      </c>
    </row>
    <row r="23" spans="1:9" ht="12.75">
      <c r="A23" s="39" t="s">
        <v>37</v>
      </c>
      <c r="B23" s="6">
        <v>0</v>
      </c>
      <c r="C23" s="6">
        <v>0</v>
      </c>
      <c r="D23" s="6">
        <v>0</v>
      </c>
      <c r="E23" s="6">
        <v>0</v>
      </c>
      <c r="F23" s="6">
        <f t="shared" si="1"/>
        <v>0</v>
      </c>
      <c r="H23" s="7" t="s">
        <v>38</v>
      </c>
      <c r="I23" s="8">
        <v>12999999.999999998</v>
      </c>
    </row>
    <row r="24" spans="1:6" ht="12.75">
      <c r="A24" s="39" t="s">
        <v>39</v>
      </c>
      <c r="B24" s="6">
        <v>0</v>
      </c>
      <c r="C24" s="6">
        <v>0</v>
      </c>
      <c r="D24" s="6">
        <v>0</v>
      </c>
      <c r="E24" s="6">
        <v>0</v>
      </c>
      <c r="F24" s="6">
        <f t="shared" si="1"/>
        <v>0</v>
      </c>
    </row>
    <row r="25" spans="1:9" ht="12.75">
      <c r="A25" s="39" t="s">
        <v>40</v>
      </c>
      <c r="B25" s="6">
        <v>0</v>
      </c>
      <c r="C25" s="6">
        <v>0</v>
      </c>
      <c r="D25" s="6">
        <v>0</v>
      </c>
      <c r="E25" s="6">
        <v>0</v>
      </c>
      <c r="F25" s="6">
        <f t="shared" si="1"/>
        <v>0</v>
      </c>
      <c r="H25" s="7" t="s">
        <v>41</v>
      </c>
      <c r="I25" s="8">
        <f>SUM(I10:I15)-SUM(I18:I23)</f>
        <v>49002716.64999999</v>
      </c>
    </row>
    <row r="26" spans="1:9" ht="12.75">
      <c r="A26" s="39" t="s">
        <v>42</v>
      </c>
      <c r="B26" s="6">
        <v>0</v>
      </c>
      <c r="C26" s="6">
        <v>0</v>
      </c>
      <c r="D26" s="6">
        <v>0</v>
      </c>
      <c r="E26" s="6">
        <v>0</v>
      </c>
      <c r="F26" s="6">
        <f t="shared" si="1"/>
        <v>0</v>
      </c>
      <c r="H26" s="7" t="s">
        <v>43</v>
      </c>
      <c r="I26" s="8">
        <f>+F60</f>
        <v>49002716.64999999</v>
      </c>
    </row>
    <row r="27" spans="1:6" ht="12.75">
      <c r="A27" s="39" t="s">
        <v>44</v>
      </c>
      <c r="B27" s="6">
        <v>0</v>
      </c>
      <c r="C27" s="6">
        <v>0</v>
      </c>
      <c r="D27" s="6">
        <v>0</v>
      </c>
      <c r="E27" s="6">
        <v>0</v>
      </c>
      <c r="F27" s="6">
        <f t="shared" si="1"/>
        <v>0</v>
      </c>
    </row>
    <row r="28" spans="1:6" ht="12.75">
      <c r="A28" s="39" t="s">
        <v>45</v>
      </c>
      <c r="B28" s="6">
        <v>0</v>
      </c>
      <c r="C28" s="6">
        <v>0</v>
      </c>
      <c r="D28" s="6">
        <v>0</v>
      </c>
      <c r="E28" s="6">
        <v>0</v>
      </c>
      <c r="F28" s="6">
        <f t="shared" si="1"/>
        <v>0</v>
      </c>
    </row>
    <row r="29" spans="1:6" ht="12.75">
      <c r="A29" s="39" t="s">
        <v>46</v>
      </c>
      <c r="B29" s="6">
        <v>0</v>
      </c>
      <c r="C29" s="6">
        <v>0</v>
      </c>
      <c r="D29" s="6">
        <v>0</v>
      </c>
      <c r="E29" s="6">
        <v>0</v>
      </c>
      <c r="F29" s="6">
        <f t="shared" si="1"/>
        <v>0</v>
      </c>
    </row>
    <row r="30" spans="1:6" ht="12.75">
      <c r="A30" s="39" t="s">
        <v>47</v>
      </c>
      <c r="B30" s="6">
        <v>0</v>
      </c>
      <c r="C30" s="6">
        <v>0</v>
      </c>
      <c r="D30" s="6">
        <v>0</v>
      </c>
      <c r="E30" s="6">
        <v>0</v>
      </c>
      <c r="F30" s="6">
        <f t="shared" si="1"/>
        <v>0</v>
      </c>
    </row>
    <row r="31" spans="1:6" ht="12.75">
      <c r="A31" s="39" t="s">
        <v>48</v>
      </c>
      <c r="B31" s="6">
        <v>0</v>
      </c>
      <c r="C31" s="6">
        <v>0</v>
      </c>
      <c r="D31" s="6">
        <v>0</v>
      </c>
      <c r="E31" s="6">
        <v>0</v>
      </c>
      <c r="F31" s="6">
        <f t="shared" si="1"/>
        <v>0</v>
      </c>
    </row>
    <row r="32" spans="1:6" ht="12.75">
      <c r="A32" s="39" t="s">
        <v>49</v>
      </c>
      <c r="B32" s="6">
        <v>0</v>
      </c>
      <c r="C32" s="6">
        <v>0</v>
      </c>
      <c r="D32" s="6">
        <v>0</v>
      </c>
      <c r="E32" s="6">
        <v>0</v>
      </c>
      <c r="F32" s="6">
        <f t="shared" si="1"/>
        <v>0</v>
      </c>
    </row>
    <row r="33" spans="1:6" ht="12.75">
      <c r="A33" s="39" t="s">
        <v>50</v>
      </c>
      <c r="B33" s="6">
        <v>0</v>
      </c>
      <c r="C33" s="6">
        <v>0</v>
      </c>
      <c r="D33" s="6">
        <v>0</v>
      </c>
      <c r="E33" s="6">
        <v>0</v>
      </c>
      <c r="F33" s="6">
        <f t="shared" si="1"/>
        <v>0</v>
      </c>
    </row>
    <row r="34" spans="1:6" ht="12.75">
      <c r="A34" s="39" t="s">
        <v>51</v>
      </c>
      <c r="B34" s="6">
        <v>0</v>
      </c>
      <c r="C34" s="6">
        <v>0</v>
      </c>
      <c r="D34" s="6">
        <v>0</v>
      </c>
      <c r="E34" s="6">
        <v>0</v>
      </c>
      <c r="F34" s="6">
        <f t="shared" si="1"/>
        <v>0</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0</v>
      </c>
      <c r="C37" s="6">
        <v>0</v>
      </c>
      <c r="D37" s="6">
        <v>0</v>
      </c>
      <c r="E37" s="6">
        <v>0</v>
      </c>
      <c r="F37" s="6">
        <f t="shared" si="1"/>
        <v>0</v>
      </c>
    </row>
    <row r="38" spans="1:6" ht="12.75">
      <c r="A38" s="39" t="s">
        <v>55</v>
      </c>
      <c r="B38" s="6">
        <v>0</v>
      </c>
      <c r="C38" s="6">
        <v>0</v>
      </c>
      <c r="D38" s="6">
        <v>0</v>
      </c>
      <c r="E38" s="6">
        <v>0</v>
      </c>
      <c r="F38" s="6">
        <f aca="true" t="shared" si="2" ref="F38:F53">SUM(B38:E38)</f>
        <v>0</v>
      </c>
    </row>
    <row r="39" spans="1:6" ht="12.75">
      <c r="A39" s="39" t="s">
        <v>56</v>
      </c>
      <c r="B39" s="6">
        <v>0</v>
      </c>
      <c r="C39" s="6">
        <v>0</v>
      </c>
      <c r="D39" s="6">
        <v>0</v>
      </c>
      <c r="E39" s="6">
        <v>0</v>
      </c>
      <c r="F39" s="6">
        <f t="shared" si="2"/>
        <v>0</v>
      </c>
    </row>
    <row r="40" spans="1:6" ht="12.75">
      <c r="A40" s="39" t="s">
        <v>57</v>
      </c>
      <c r="B40" s="6">
        <v>0</v>
      </c>
      <c r="C40" s="6">
        <v>0</v>
      </c>
      <c r="D40" s="6">
        <v>0</v>
      </c>
      <c r="E40" s="6">
        <v>0</v>
      </c>
      <c r="F40" s="6">
        <f t="shared" si="2"/>
        <v>0</v>
      </c>
    </row>
    <row r="41" spans="1:6" ht="12.75">
      <c r="A41" s="39" t="s">
        <v>58</v>
      </c>
      <c r="B41" s="6">
        <v>0</v>
      </c>
      <c r="C41" s="6">
        <v>0</v>
      </c>
      <c r="D41" s="6">
        <v>0</v>
      </c>
      <c r="E41" s="6">
        <v>0</v>
      </c>
      <c r="F41" s="6">
        <f t="shared" si="2"/>
        <v>0</v>
      </c>
    </row>
    <row r="42" spans="1:6" ht="12.75">
      <c r="A42" s="39" t="s">
        <v>59</v>
      </c>
      <c r="B42" s="6">
        <v>0</v>
      </c>
      <c r="C42" s="6">
        <v>0</v>
      </c>
      <c r="D42" s="6">
        <v>0</v>
      </c>
      <c r="E42" s="6">
        <v>0</v>
      </c>
      <c r="F42" s="6">
        <f t="shared" si="2"/>
        <v>0</v>
      </c>
    </row>
    <row r="43" spans="1:6" ht="12.75">
      <c r="A43" s="39" t="s">
        <v>60</v>
      </c>
      <c r="B43" s="6">
        <v>0</v>
      </c>
      <c r="C43" s="6">
        <v>0</v>
      </c>
      <c r="D43" s="6">
        <v>0</v>
      </c>
      <c r="E43" s="6">
        <v>0</v>
      </c>
      <c r="F43" s="6">
        <f t="shared" si="2"/>
        <v>0</v>
      </c>
    </row>
    <row r="44" spans="1:6" ht="12.75">
      <c r="A44" s="39" t="s">
        <v>61</v>
      </c>
      <c r="B44" s="6">
        <v>0</v>
      </c>
      <c r="C44" s="6">
        <v>0</v>
      </c>
      <c r="D44" s="6">
        <v>0</v>
      </c>
      <c r="E44" s="6">
        <v>0</v>
      </c>
      <c r="F44" s="6">
        <f t="shared" si="2"/>
        <v>0</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0</v>
      </c>
      <c r="C47" s="6">
        <v>0</v>
      </c>
      <c r="D47" s="6">
        <v>0</v>
      </c>
      <c r="E47" s="6">
        <v>0</v>
      </c>
      <c r="F47" s="6">
        <f t="shared" si="2"/>
        <v>0</v>
      </c>
    </row>
    <row r="48" spans="1:6" ht="12.75">
      <c r="A48" s="39" t="s">
        <v>65</v>
      </c>
      <c r="B48" s="6">
        <v>0</v>
      </c>
      <c r="C48" s="6">
        <v>2052.593283660338</v>
      </c>
      <c r="D48" s="6">
        <v>0</v>
      </c>
      <c r="E48" s="6">
        <v>0</v>
      </c>
      <c r="F48" s="6">
        <f t="shared" si="2"/>
        <v>2052.593283660338</v>
      </c>
    </row>
    <row r="49" spans="1:6" ht="12.75">
      <c r="A49" s="39" t="s">
        <v>66</v>
      </c>
      <c r="B49" s="6">
        <v>0</v>
      </c>
      <c r="C49" s="6">
        <v>0</v>
      </c>
      <c r="D49" s="6">
        <v>0</v>
      </c>
      <c r="E49" s="6">
        <v>0</v>
      </c>
      <c r="F49" s="6">
        <f t="shared" si="2"/>
        <v>0</v>
      </c>
    </row>
    <row r="50" spans="1:6" ht="12.75">
      <c r="A50" s="39" t="s">
        <v>67</v>
      </c>
      <c r="B50" s="6">
        <v>45055.279569942475</v>
      </c>
      <c r="C50" s="6">
        <v>524503.448704812</v>
      </c>
      <c r="D50" s="6">
        <v>8.54672630573656</v>
      </c>
      <c r="E50" s="6">
        <v>0</v>
      </c>
      <c r="F50" s="6">
        <f t="shared" si="2"/>
        <v>569567.2750010602</v>
      </c>
    </row>
    <row r="51" spans="1:6" ht="12.75">
      <c r="A51" s="39" t="s">
        <v>68</v>
      </c>
      <c r="B51" s="6">
        <v>0</v>
      </c>
      <c r="C51" s="6">
        <v>0</v>
      </c>
      <c r="D51" s="6">
        <v>0</v>
      </c>
      <c r="E51" s="6">
        <v>0</v>
      </c>
      <c r="F51" s="6">
        <f t="shared" si="2"/>
        <v>0</v>
      </c>
    </row>
    <row r="52" spans="1:6" ht="12.75">
      <c r="A52" s="39" t="s">
        <v>69</v>
      </c>
      <c r="B52" s="6">
        <v>0</v>
      </c>
      <c r="C52" s="6">
        <v>0</v>
      </c>
      <c r="D52" s="6">
        <v>0</v>
      </c>
      <c r="E52" s="6">
        <v>0</v>
      </c>
      <c r="F52" s="6">
        <f t="shared" si="2"/>
        <v>0</v>
      </c>
    </row>
    <row r="53" spans="1:6" ht="12.75">
      <c r="A53" s="39" t="s">
        <v>70</v>
      </c>
      <c r="B53" s="6">
        <v>0</v>
      </c>
      <c r="C53" s="6">
        <v>0</v>
      </c>
      <c r="D53" s="6">
        <v>0</v>
      </c>
      <c r="E53" s="6">
        <v>0</v>
      </c>
      <c r="F53" s="6">
        <f t="shared" si="2"/>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2902180.587617735</v>
      </c>
      <c r="C60" s="6">
        <f>SUM(C6:C58)</f>
        <v>46034218.08966939</v>
      </c>
      <c r="D60" s="6">
        <f>SUM(D6:D58)</f>
        <v>66317.97271286215</v>
      </c>
      <c r="E60" s="6">
        <f>SUM(E6:E58)</f>
        <v>0</v>
      </c>
      <c r="F60" s="6">
        <f>SUM(F6:F58)</f>
        <v>49002716.64999999</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Italic"AMS Life Insurance Company&amp;R&amp;"Geneva,Bold"UNAUDITED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9.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2" sqref="A2"/>
    </sheetView>
  </sheetViews>
  <sheetFormatPr defaultColWidth="9.00390625" defaultRowHeight="12.75"/>
  <cols>
    <col min="1" max="1" width="15.625" style="7" bestFit="1" customWidth="1"/>
    <col min="2" max="2" width="12.125" style="7" bestFit="1" customWidth="1"/>
    <col min="3" max="3" width="11.625" style="7" bestFit="1" customWidth="1"/>
    <col min="4" max="4" width="9.37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384" width="10.625" style="7" customWidth="1"/>
  </cols>
  <sheetData>
    <row r="1" spans="1:6" ht="12.75">
      <c r="A1" s="130" t="s">
        <v>111</v>
      </c>
      <c r="B1" s="130"/>
      <c r="C1" s="130"/>
      <c r="D1" s="130"/>
      <c r="E1" s="130"/>
      <c r="F1" s="130"/>
    </row>
    <row r="2" ht="12.75">
      <c r="A2" s="4" t="s">
        <v>0</v>
      </c>
    </row>
    <row r="3" spans="2:5" ht="12.75">
      <c r="B3" s="21"/>
      <c r="C3" s="21" t="s">
        <v>1</v>
      </c>
      <c r="E3" s="21" t="s">
        <v>2</v>
      </c>
    </row>
    <row r="4" spans="1:6" ht="12.75">
      <c r="A4" s="7" t="s">
        <v>0</v>
      </c>
      <c r="B4" s="21" t="s">
        <v>3</v>
      </c>
      <c r="C4" s="21" t="s">
        <v>4</v>
      </c>
      <c r="D4" s="21" t="s">
        <v>5</v>
      </c>
      <c r="E4" s="21" t="s">
        <v>4</v>
      </c>
      <c r="F4" s="21" t="s">
        <v>6</v>
      </c>
    </row>
    <row r="5" ht="12.75">
      <c r="A5" s="7" t="s">
        <v>0</v>
      </c>
    </row>
    <row r="6" spans="1:9" ht="12.75">
      <c r="A6" s="39" t="s">
        <v>7</v>
      </c>
      <c r="B6" s="6">
        <v>1059531.9640557976</v>
      </c>
      <c r="C6" s="6">
        <v>274678.834209544</v>
      </c>
      <c r="D6" s="6">
        <v>0</v>
      </c>
      <c r="E6" s="6">
        <v>0</v>
      </c>
      <c r="F6" s="6">
        <f aca="true" t="shared" si="0" ref="F6:F21">SUM(B6:E6)</f>
        <v>1334210.7982653417</v>
      </c>
      <c r="H6" s="7" t="s">
        <v>8</v>
      </c>
      <c r="I6" s="8" t="s">
        <v>0</v>
      </c>
    </row>
    <row r="7" spans="1:6" ht="12" customHeight="1">
      <c r="A7" s="39" t="s">
        <v>9</v>
      </c>
      <c r="B7" s="6">
        <v>0</v>
      </c>
      <c r="C7" s="6">
        <v>0</v>
      </c>
      <c r="D7" s="6">
        <v>0</v>
      </c>
      <c r="E7" s="6">
        <v>0</v>
      </c>
      <c r="F7" s="6">
        <f t="shared" si="0"/>
        <v>0</v>
      </c>
    </row>
    <row r="8" spans="1:9" ht="12.75">
      <c r="A8" s="39" t="s">
        <v>10</v>
      </c>
      <c r="B8" s="6">
        <v>0</v>
      </c>
      <c r="C8" s="6">
        <v>0</v>
      </c>
      <c r="D8" s="6">
        <v>0</v>
      </c>
      <c r="E8" s="6">
        <v>0</v>
      </c>
      <c r="F8" s="6">
        <f t="shared" si="0"/>
        <v>0</v>
      </c>
      <c r="H8" s="7" t="s">
        <v>0</v>
      </c>
      <c r="I8" s="8" t="s">
        <v>0</v>
      </c>
    </row>
    <row r="9" spans="1:9" ht="12.75">
      <c r="A9" s="39" t="s">
        <v>11</v>
      </c>
      <c r="B9" s="6">
        <v>615502.3236745124</v>
      </c>
      <c r="C9" s="6">
        <v>159566.17304211602</v>
      </c>
      <c r="D9" s="6">
        <v>0</v>
      </c>
      <c r="E9" s="6">
        <v>0</v>
      </c>
      <c r="F9" s="6">
        <f t="shared" si="0"/>
        <v>775068.4967166284</v>
      </c>
      <c r="H9" s="7" t="s">
        <v>0</v>
      </c>
      <c r="I9" s="8" t="s">
        <v>0</v>
      </c>
    </row>
    <row r="10" spans="1:9" ht="12.75">
      <c r="A10" s="39" t="s">
        <v>12</v>
      </c>
      <c r="B10" s="6">
        <v>0</v>
      </c>
      <c r="C10" s="6">
        <v>0</v>
      </c>
      <c r="D10" s="6">
        <v>0</v>
      </c>
      <c r="E10" s="6">
        <v>0</v>
      </c>
      <c r="F10" s="6">
        <f t="shared" si="0"/>
        <v>0</v>
      </c>
      <c r="H10" s="7" t="s">
        <v>13</v>
      </c>
      <c r="I10" s="8">
        <v>55014949.35400905</v>
      </c>
    </row>
    <row r="11" spans="1:6" ht="12.75">
      <c r="A11" s="39" t="s">
        <v>15</v>
      </c>
      <c r="B11" s="6">
        <v>0</v>
      </c>
      <c r="C11" s="6">
        <v>0</v>
      </c>
      <c r="D11" s="6">
        <v>0</v>
      </c>
      <c r="E11" s="6">
        <v>0</v>
      </c>
      <c r="F11" s="6">
        <f t="shared" si="0"/>
        <v>0</v>
      </c>
    </row>
    <row r="12" spans="1:8" ht="12.75">
      <c r="A12" s="39" t="s">
        <v>16</v>
      </c>
      <c r="B12" s="6">
        <v>0</v>
      </c>
      <c r="C12" s="6">
        <v>0</v>
      </c>
      <c r="D12" s="6">
        <v>0</v>
      </c>
      <c r="E12" s="6">
        <v>0</v>
      </c>
      <c r="F12" s="6">
        <f t="shared" si="0"/>
        <v>0</v>
      </c>
      <c r="H12" s="7" t="s">
        <v>17</v>
      </c>
    </row>
    <row r="13" spans="1:9" ht="12.75">
      <c r="A13" s="39" t="s">
        <v>18</v>
      </c>
      <c r="B13" s="6">
        <v>0</v>
      </c>
      <c r="C13" s="6">
        <v>0</v>
      </c>
      <c r="D13" s="6">
        <v>0</v>
      </c>
      <c r="E13" s="6">
        <v>0</v>
      </c>
      <c r="F13" s="6">
        <f t="shared" si="0"/>
        <v>0</v>
      </c>
      <c r="H13" s="7" t="s">
        <v>19</v>
      </c>
      <c r="I13" s="8">
        <v>0</v>
      </c>
    </row>
    <row r="14" spans="1:9" ht="12.75">
      <c r="A14" s="39" t="s">
        <v>20</v>
      </c>
      <c r="B14" s="6">
        <v>0</v>
      </c>
      <c r="C14" s="6">
        <v>0</v>
      </c>
      <c r="D14" s="6">
        <v>0</v>
      </c>
      <c r="E14" s="6">
        <v>0</v>
      </c>
      <c r="F14" s="6">
        <f t="shared" si="0"/>
        <v>0</v>
      </c>
      <c r="H14" s="7" t="s">
        <v>21</v>
      </c>
      <c r="I14" s="8">
        <v>0</v>
      </c>
    </row>
    <row r="15" spans="1:9" ht="12.75">
      <c r="A15" s="39" t="s">
        <v>22</v>
      </c>
      <c r="B15" s="6">
        <v>0</v>
      </c>
      <c r="C15" s="6">
        <v>0</v>
      </c>
      <c r="D15" s="6">
        <v>0</v>
      </c>
      <c r="E15" s="6">
        <v>0</v>
      </c>
      <c r="F15" s="6">
        <f t="shared" si="0"/>
        <v>0</v>
      </c>
      <c r="H15" s="7" t="s">
        <v>23</v>
      </c>
      <c r="I15" s="8">
        <v>783340.92</v>
      </c>
    </row>
    <row r="16" spans="1:6" ht="12.75">
      <c r="A16" s="39" t="s">
        <v>24</v>
      </c>
      <c r="B16" s="6">
        <v>138041.83476805608</v>
      </c>
      <c r="C16" s="6">
        <v>35786.71671319142</v>
      </c>
      <c r="D16" s="6">
        <v>0</v>
      </c>
      <c r="E16" s="6">
        <v>0</v>
      </c>
      <c r="F16" s="6">
        <f t="shared" si="0"/>
        <v>173828.5514812475</v>
      </c>
    </row>
    <row r="17" spans="1:8" ht="12.75">
      <c r="A17" s="39" t="s">
        <v>25</v>
      </c>
      <c r="B17" s="6">
        <v>0</v>
      </c>
      <c r="C17" s="6">
        <v>0</v>
      </c>
      <c r="D17" s="6">
        <v>0</v>
      </c>
      <c r="E17" s="6">
        <v>0</v>
      </c>
      <c r="F17" s="6">
        <f t="shared" si="0"/>
        <v>0</v>
      </c>
      <c r="H17" s="7" t="s">
        <v>26</v>
      </c>
    </row>
    <row r="18" spans="1:9" ht="12.75">
      <c r="A18" s="39" t="s">
        <v>27</v>
      </c>
      <c r="B18" s="6">
        <v>0</v>
      </c>
      <c r="C18" s="6">
        <v>0</v>
      </c>
      <c r="D18" s="6">
        <v>0</v>
      </c>
      <c r="E18" s="6">
        <v>0</v>
      </c>
      <c r="F18" s="6">
        <f t="shared" si="0"/>
        <v>0</v>
      </c>
      <c r="H18" s="7" t="s">
        <v>28</v>
      </c>
      <c r="I18" s="8">
        <v>5725000</v>
      </c>
    </row>
    <row r="19" spans="1:9" ht="12.75">
      <c r="A19" s="39" t="s">
        <v>29</v>
      </c>
      <c r="B19" s="6">
        <v>0</v>
      </c>
      <c r="C19" s="6">
        <v>0</v>
      </c>
      <c r="D19" s="6">
        <v>0</v>
      </c>
      <c r="E19" s="6">
        <v>0</v>
      </c>
      <c r="F19" s="6">
        <f t="shared" si="0"/>
        <v>0</v>
      </c>
      <c r="H19" s="7" t="s">
        <v>30</v>
      </c>
      <c r="I19" s="8">
        <v>-7993993.060218926</v>
      </c>
    </row>
    <row r="20" spans="1:9" ht="12.75">
      <c r="A20" s="39" t="s">
        <v>31</v>
      </c>
      <c r="B20" s="6">
        <v>0</v>
      </c>
      <c r="C20" s="6">
        <v>0</v>
      </c>
      <c r="D20" s="6">
        <v>0</v>
      </c>
      <c r="E20" s="6">
        <v>0</v>
      </c>
      <c r="F20" s="6">
        <f t="shared" si="0"/>
        <v>0</v>
      </c>
      <c r="H20" s="7" t="s">
        <v>32</v>
      </c>
      <c r="I20" s="8" t="s">
        <v>0</v>
      </c>
    </row>
    <row r="21" spans="1:9" ht="12.75">
      <c r="A21" s="39" t="s">
        <v>33</v>
      </c>
      <c r="B21" s="6">
        <v>0</v>
      </c>
      <c r="C21" s="6">
        <v>0</v>
      </c>
      <c r="D21" s="6">
        <v>0</v>
      </c>
      <c r="E21" s="6">
        <v>0</v>
      </c>
      <c r="F21" s="6">
        <f t="shared" si="0"/>
        <v>0</v>
      </c>
      <c r="H21" s="7" t="s">
        <v>34</v>
      </c>
      <c r="I21" s="8">
        <v>11334052</v>
      </c>
    </row>
    <row r="22" spans="1:9" ht="12.75">
      <c r="A22" s="39" t="s">
        <v>35</v>
      </c>
      <c r="B22" s="6">
        <v>0</v>
      </c>
      <c r="C22" s="6">
        <v>0</v>
      </c>
      <c r="D22" s="6">
        <v>0</v>
      </c>
      <c r="E22" s="6">
        <v>0</v>
      </c>
      <c r="F22" s="6">
        <f aca="true" t="shared" si="1" ref="F22:F37">SUM(B22:E22)</f>
        <v>0</v>
      </c>
      <c r="H22" s="7" t="s">
        <v>36</v>
      </c>
      <c r="I22" s="8" t="s">
        <v>0</v>
      </c>
    </row>
    <row r="23" spans="1:9" ht="12.75">
      <c r="A23" s="39" t="s">
        <v>37</v>
      </c>
      <c r="B23" s="6">
        <v>12434.867240811222</v>
      </c>
      <c r="C23" s="6">
        <v>3223.682676058087</v>
      </c>
      <c r="D23" s="6">
        <v>0</v>
      </c>
      <c r="E23" s="6">
        <v>0</v>
      </c>
      <c r="F23" s="6">
        <f t="shared" si="1"/>
        <v>15658.54991686931</v>
      </c>
      <c r="H23" s="7" t="s">
        <v>38</v>
      </c>
      <c r="I23" s="8">
        <v>6090883</v>
      </c>
    </row>
    <row r="24" spans="1:6" ht="12.75">
      <c r="A24" s="39" t="s">
        <v>39</v>
      </c>
      <c r="B24" s="6">
        <v>3700476.0980146537</v>
      </c>
      <c r="C24" s="6">
        <v>959331.5681879879</v>
      </c>
      <c r="D24" s="6">
        <v>2925.654021781319</v>
      </c>
      <c r="E24" s="6">
        <v>0</v>
      </c>
      <c r="F24" s="6">
        <f t="shared" si="1"/>
        <v>4662733.320224423</v>
      </c>
    </row>
    <row r="25" spans="1:9" ht="12.75">
      <c r="A25" s="39" t="s">
        <v>40</v>
      </c>
      <c r="B25" s="6">
        <v>0</v>
      </c>
      <c r="C25" s="6">
        <v>0</v>
      </c>
      <c r="D25" s="6">
        <v>0</v>
      </c>
      <c r="E25" s="6">
        <v>0</v>
      </c>
      <c r="F25" s="6">
        <f t="shared" si="1"/>
        <v>0</v>
      </c>
      <c r="H25" s="7" t="s">
        <v>41</v>
      </c>
      <c r="I25" s="8">
        <f>SUM(I10:I15)-SUM(I18:I23)</f>
        <v>40642348.33422798</v>
      </c>
    </row>
    <row r="26" spans="1:9" ht="12.75">
      <c r="A26" s="39" t="s">
        <v>42</v>
      </c>
      <c r="B26" s="6">
        <v>0</v>
      </c>
      <c r="C26" s="6">
        <v>0</v>
      </c>
      <c r="D26" s="6">
        <v>0</v>
      </c>
      <c r="E26" s="6">
        <v>0</v>
      </c>
      <c r="F26" s="6">
        <f t="shared" si="1"/>
        <v>0</v>
      </c>
      <c r="H26" s="7" t="s">
        <v>43</v>
      </c>
      <c r="I26" s="8">
        <f>+F60</f>
        <v>40642348.33422798</v>
      </c>
    </row>
    <row r="27" spans="1:9" ht="12.75">
      <c r="A27" s="39" t="s">
        <v>44</v>
      </c>
      <c r="B27" s="6">
        <v>0</v>
      </c>
      <c r="C27" s="6">
        <v>0</v>
      </c>
      <c r="D27" s="6">
        <v>0</v>
      </c>
      <c r="E27" s="6">
        <v>0</v>
      </c>
      <c r="F27" s="6">
        <f t="shared" si="1"/>
        <v>0</v>
      </c>
      <c r="I27" s="8" t="s">
        <v>0</v>
      </c>
    </row>
    <row r="28" spans="1:9" ht="12.75">
      <c r="A28" s="39" t="s">
        <v>45</v>
      </c>
      <c r="B28" s="6">
        <v>0</v>
      </c>
      <c r="C28" s="6">
        <v>0</v>
      </c>
      <c r="D28" s="6">
        <v>0</v>
      </c>
      <c r="E28" s="6">
        <v>0</v>
      </c>
      <c r="F28" s="6">
        <f t="shared" si="1"/>
        <v>0</v>
      </c>
      <c r="I28" s="8" t="s">
        <v>0</v>
      </c>
    </row>
    <row r="29" spans="1:6" ht="12.75">
      <c r="A29" s="39" t="s">
        <v>46</v>
      </c>
      <c r="B29" s="6">
        <v>0</v>
      </c>
      <c r="C29" s="6">
        <v>0</v>
      </c>
      <c r="D29" s="6">
        <v>0</v>
      </c>
      <c r="E29" s="6">
        <v>0</v>
      </c>
      <c r="F29" s="6">
        <f t="shared" si="1"/>
        <v>0</v>
      </c>
    </row>
    <row r="30" spans="1:6" ht="12.75">
      <c r="A30" s="39" t="s">
        <v>47</v>
      </c>
      <c r="B30" s="6">
        <v>14317896.864693305</v>
      </c>
      <c r="C30" s="6">
        <v>3706040.5473230164</v>
      </c>
      <c r="D30" s="6">
        <v>90733.7317582022</v>
      </c>
      <c r="E30" s="6">
        <v>0</v>
      </c>
      <c r="F30" s="6">
        <f t="shared" si="1"/>
        <v>18114671.143774524</v>
      </c>
    </row>
    <row r="31" spans="1:6" ht="12.75">
      <c r="A31" s="39" t="s">
        <v>48</v>
      </c>
      <c r="B31" s="6">
        <v>0</v>
      </c>
      <c r="C31" s="6">
        <v>0</v>
      </c>
      <c r="D31" s="6">
        <v>0</v>
      </c>
      <c r="E31" s="6">
        <v>0</v>
      </c>
      <c r="F31" s="6">
        <f t="shared" si="1"/>
        <v>0</v>
      </c>
    </row>
    <row r="32" spans="1:6" ht="12.75">
      <c r="A32" s="39" t="s">
        <v>49</v>
      </c>
      <c r="B32" s="6">
        <v>0</v>
      </c>
      <c r="C32" s="6">
        <v>0</v>
      </c>
      <c r="D32" s="6">
        <v>0</v>
      </c>
      <c r="E32" s="6">
        <v>0</v>
      </c>
      <c r="F32" s="6">
        <f t="shared" si="1"/>
        <v>0</v>
      </c>
    </row>
    <row r="33" spans="1:6" ht="12.75">
      <c r="A33" s="39" t="s">
        <v>50</v>
      </c>
      <c r="B33" s="6">
        <v>0</v>
      </c>
      <c r="C33" s="6">
        <v>0</v>
      </c>
      <c r="D33" s="6">
        <v>0</v>
      </c>
      <c r="E33" s="6">
        <v>0</v>
      </c>
      <c r="F33" s="6">
        <f t="shared" si="1"/>
        <v>0</v>
      </c>
    </row>
    <row r="34" spans="1:6" ht="12.75">
      <c r="A34" s="39" t="s">
        <v>51</v>
      </c>
      <c r="B34" s="6">
        <v>0</v>
      </c>
      <c r="C34" s="6">
        <v>0</v>
      </c>
      <c r="D34" s="6">
        <v>0</v>
      </c>
      <c r="E34" s="6">
        <v>0</v>
      </c>
      <c r="F34" s="6">
        <f t="shared" si="1"/>
        <v>0</v>
      </c>
    </row>
    <row r="35" spans="1:6" ht="12.75">
      <c r="A35" s="39" t="s">
        <v>52</v>
      </c>
      <c r="B35" s="6">
        <v>0</v>
      </c>
      <c r="C35" s="6">
        <v>0</v>
      </c>
      <c r="D35" s="6">
        <v>0</v>
      </c>
      <c r="E35" s="6">
        <v>0</v>
      </c>
      <c r="F35" s="6">
        <f t="shared" si="1"/>
        <v>0</v>
      </c>
    </row>
    <row r="36" spans="1:6" ht="12.75">
      <c r="A36" s="39" t="s">
        <v>53</v>
      </c>
      <c r="B36" s="6">
        <v>0</v>
      </c>
      <c r="C36" s="6">
        <v>0</v>
      </c>
      <c r="D36" s="6">
        <v>0</v>
      </c>
      <c r="E36" s="6">
        <v>0</v>
      </c>
      <c r="F36" s="6">
        <f t="shared" si="1"/>
        <v>0</v>
      </c>
    </row>
    <row r="37" spans="1:6" ht="12.75">
      <c r="A37" s="39" t="s">
        <v>54</v>
      </c>
      <c r="B37" s="6">
        <v>0</v>
      </c>
      <c r="C37" s="6">
        <v>0</v>
      </c>
      <c r="D37" s="6">
        <v>0</v>
      </c>
      <c r="E37" s="6">
        <v>0</v>
      </c>
      <c r="F37" s="6">
        <f t="shared" si="1"/>
        <v>0</v>
      </c>
    </row>
    <row r="38" spans="1:6" ht="12.75">
      <c r="A38" s="39" t="s">
        <v>55</v>
      </c>
      <c r="B38" s="6">
        <v>0</v>
      </c>
      <c r="C38" s="6">
        <v>0</v>
      </c>
      <c r="D38" s="6">
        <v>0</v>
      </c>
      <c r="E38" s="6">
        <v>0</v>
      </c>
      <c r="F38" s="6">
        <f aca="true" t="shared" si="2" ref="F38:F53">SUM(B38:E38)</f>
        <v>0</v>
      </c>
    </row>
    <row r="39" spans="1:6" ht="12.75">
      <c r="A39" s="39" t="s">
        <v>56</v>
      </c>
      <c r="B39" s="6">
        <v>4980810.077417738</v>
      </c>
      <c r="C39" s="6">
        <v>1291252.3188514246</v>
      </c>
      <c r="D39" s="6">
        <v>0</v>
      </c>
      <c r="E39" s="6">
        <v>0</v>
      </c>
      <c r="F39" s="6">
        <f t="shared" si="2"/>
        <v>6272062.396269162</v>
      </c>
    </row>
    <row r="40" spans="1:6" ht="12.75">
      <c r="A40" s="39" t="s">
        <v>57</v>
      </c>
      <c r="B40" s="6">
        <v>0</v>
      </c>
      <c r="C40" s="6">
        <v>0</v>
      </c>
      <c r="D40" s="6">
        <v>0</v>
      </c>
      <c r="E40" s="6">
        <v>0</v>
      </c>
      <c r="F40" s="6">
        <f t="shared" si="2"/>
        <v>0</v>
      </c>
    </row>
    <row r="41" spans="1:6" ht="12.75">
      <c r="A41" s="39" t="s">
        <v>58</v>
      </c>
      <c r="B41" s="6">
        <v>0</v>
      </c>
      <c r="C41" s="6">
        <v>0</v>
      </c>
      <c r="D41" s="6">
        <v>0</v>
      </c>
      <c r="E41" s="6">
        <v>0</v>
      </c>
      <c r="F41" s="6">
        <f t="shared" si="2"/>
        <v>0</v>
      </c>
    </row>
    <row r="42" spans="1:6" ht="12.75">
      <c r="A42" s="39" t="s">
        <v>59</v>
      </c>
      <c r="B42" s="6">
        <v>117875.74402176999</v>
      </c>
      <c r="C42" s="6">
        <v>30558.74956857583</v>
      </c>
      <c r="D42" s="6">
        <v>0</v>
      </c>
      <c r="E42" s="6">
        <v>0</v>
      </c>
      <c r="F42" s="6">
        <f t="shared" si="2"/>
        <v>148434.4935903458</v>
      </c>
    </row>
    <row r="43" spans="1:6" ht="12.75">
      <c r="A43" s="39" t="s">
        <v>60</v>
      </c>
      <c r="B43" s="6">
        <v>0</v>
      </c>
      <c r="C43" s="6">
        <v>0</v>
      </c>
      <c r="D43" s="6">
        <v>0</v>
      </c>
      <c r="E43" s="6">
        <v>0</v>
      </c>
      <c r="F43" s="6">
        <f t="shared" si="2"/>
        <v>0</v>
      </c>
    </row>
    <row r="44" spans="1:6" ht="12.75">
      <c r="A44" s="39" t="s">
        <v>61</v>
      </c>
      <c r="B44" s="6">
        <v>0</v>
      </c>
      <c r="C44" s="6">
        <v>0</v>
      </c>
      <c r="D44" s="6">
        <v>0</v>
      </c>
      <c r="E44" s="6">
        <v>0</v>
      </c>
      <c r="F44" s="6">
        <f t="shared" si="2"/>
        <v>0</v>
      </c>
    </row>
    <row r="45" spans="1:6" ht="12.75">
      <c r="A45" s="39" t="s">
        <v>62</v>
      </c>
      <c r="B45" s="6">
        <v>0</v>
      </c>
      <c r="C45" s="6">
        <v>0</v>
      </c>
      <c r="D45" s="6">
        <v>0</v>
      </c>
      <c r="E45" s="6">
        <v>0</v>
      </c>
      <c r="F45" s="6">
        <f t="shared" si="2"/>
        <v>0</v>
      </c>
    </row>
    <row r="46" spans="1:6" ht="12.75">
      <c r="A46" s="39" t="s">
        <v>63</v>
      </c>
      <c r="B46" s="6">
        <v>0</v>
      </c>
      <c r="C46" s="6">
        <v>0</v>
      </c>
      <c r="D46" s="6">
        <v>0</v>
      </c>
      <c r="E46" s="6">
        <v>0</v>
      </c>
      <c r="F46" s="6">
        <f t="shared" si="2"/>
        <v>0</v>
      </c>
    </row>
    <row r="47" spans="1:6" ht="12.75">
      <c r="A47" s="39" t="s">
        <v>64</v>
      </c>
      <c r="B47" s="6">
        <v>119919.01147235351</v>
      </c>
      <c r="C47" s="6">
        <v>31088.45734554199</v>
      </c>
      <c r="D47" s="6">
        <v>0</v>
      </c>
      <c r="E47" s="6">
        <v>0</v>
      </c>
      <c r="F47" s="6">
        <f t="shared" si="2"/>
        <v>151007.4688178955</v>
      </c>
    </row>
    <row r="48" spans="1:6" ht="12.75">
      <c r="A48" s="39" t="s">
        <v>65</v>
      </c>
      <c r="B48" s="6">
        <v>0</v>
      </c>
      <c r="C48" s="6">
        <v>0</v>
      </c>
      <c r="D48" s="6">
        <v>0</v>
      </c>
      <c r="E48" s="6">
        <v>0</v>
      </c>
      <c r="F48" s="6">
        <f t="shared" si="2"/>
        <v>0</v>
      </c>
    </row>
    <row r="49" spans="1:6" ht="12.75">
      <c r="A49" s="39" t="s">
        <v>66</v>
      </c>
      <c r="B49" s="6">
        <v>5667937.565418956</v>
      </c>
      <c r="C49" s="6">
        <v>1469386.9894044765</v>
      </c>
      <c r="D49" s="6">
        <v>12629.922569062495</v>
      </c>
      <c r="E49" s="6">
        <v>0</v>
      </c>
      <c r="F49" s="6">
        <f t="shared" si="2"/>
        <v>7149954.477392495</v>
      </c>
    </row>
    <row r="50" spans="1:6" ht="12.75">
      <c r="A50" s="39" t="s">
        <v>67</v>
      </c>
      <c r="B50" s="6">
        <v>1449857.0115137196</v>
      </c>
      <c r="C50" s="6">
        <v>394861.62626532407</v>
      </c>
      <c r="D50" s="6">
        <v>0</v>
      </c>
      <c r="E50" s="6">
        <v>0</v>
      </c>
      <c r="F50" s="6">
        <f t="shared" si="2"/>
        <v>1844718.6377790435</v>
      </c>
    </row>
    <row r="51" spans="1:6" ht="12.75">
      <c r="A51" s="39" t="s">
        <v>68</v>
      </c>
      <c r="B51" s="6">
        <v>0</v>
      </c>
      <c r="C51" s="6">
        <v>0</v>
      </c>
      <c r="D51" s="6">
        <v>0</v>
      </c>
      <c r="E51" s="6">
        <v>0</v>
      </c>
      <c r="F51" s="6">
        <f t="shared" si="2"/>
        <v>0</v>
      </c>
    </row>
    <row r="52" spans="1:6" ht="12.75">
      <c r="A52" s="39" t="s">
        <v>69</v>
      </c>
      <c r="B52" s="6">
        <v>0</v>
      </c>
      <c r="C52" s="6">
        <v>0</v>
      </c>
      <c r="D52" s="6">
        <v>0</v>
      </c>
      <c r="E52" s="6">
        <v>0</v>
      </c>
      <c r="F52" s="6">
        <f t="shared" si="2"/>
        <v>0</v>
      </c>
    </row>
    <row r="53" spans="1:6" ht="12.75">
      <c r="A53" s="39" t="s">
        <v>70</v>
      </c>
      <c r="B53" s="6">
        <v>0</v>
      </c>
      <c r="C53" s="6">
        <v>0</v>
      </c>
      <c r="D53" s="6">
        <v>0</v>
      </c>
      <c r="E53" s="6">
        <v>0</v>
      </c>
      <c r="F53" s="6">
        <f t="shared" si="2"/>
        <v>0</v>
      </c>
    </row>
    <row r="54" spans="1:6" ht="12.75">
      <c r="A54" s="39" t="s">
        <v>71</v>
      </c>
      <c r="B54" s="6">
        <v>0</v>
      </c>
      <c r="C54" s="6">
        <v>0</v>
      </c>
      <c r="D54" s="6">
        <v>0</v>
      </c>
      <c r="E54" s="6">
        <v>0</v>
      </c>
      <c r="F54" s="6">
        <f>SUM(B54:E54)</f>
        <v>0</v>
      </c>
    </row>
    <row r="55" spans="1:6" ht="12.75">
      <c r="A55" s="39" t="s">
        <v>72</v>
      </c>
      <c r="B55" s="6">
        <v>0</v>
      </c>
      <c r="C55" s="6">
        <v>0</v>
      </c>
      <c r="D55" s="6">
        <v>0</v>
      </c>
      <c r="E55" s="6">
        <v>0</v>
      </c>
      <c r="F55" s="6">
        <f>SUM(B55:E55)</f>
        <v>0</v>
      </c>
    </row>
    <row r="56" spans="1:6" ht="12.75">
      <c r="A56" s="39" t="s">
        <v>73</v>
      </c>
      <c r="B56" s="6">
        <v>0</v>
      </c>
      <c r="C56" s="6">
        <v>0</v>
      </c>
      <c r="D56" s="6">
        <v>0</v>
      </c>
      <c r="E56" s="6">
        <v>0</v>
      </c>
      <c r="F56" s="6">
        <f>SUM(B56:E56)</f>
        <v>0</v>
      </c>
    </row>
    <row r="57" spans="1:6" ht="12.75">
      <c r="A57" s="39" t="s">
        <v>74</v>
      </c>
      <c r="B57" s="6">
        <v>0</v>
      </c>
      <c r="C57" s="6">
        <v>0</v>
      </c>
      <c r="D57" s="6">
        <v>0</v>
      </c>
      <c r="E57" s="6">
        <v>0</v>
      </c>
      <c r="F57" s="6">
        <f>SUM(B57:E57)</f>
        <v>0</v>
      </c>
    </row>
    <row r="58" spans="1:6" ht="12.75">
      <c r="A58" s="39" t="s">
        <v>75</v>
      </c>
      <c r="B58" s="6">
        <v>0</v>
      </c>
      <c r="C58" s="6">
        <v>0</v>
      </c>
      <c r="D58" s="6">
        <v>0</v>
      </c>
      <c r="E58" s="6">
        <v>0</v>
      </c>
      <c r="F58" s="6">
        <f>SUM(B58:E58)</f>
        <v>0</v>
      </c>
    </row>
    <row r="59" spans="1:6" ht="12.75">
      <c r="A59" s="39" t="s">
        <v>0</v>
      </c>
      <c r="B59" s="6"/>
      <c r="C59" s="6"/>
      <c r="D59" s="6"/>
      <c r="E59" s="6"/>
      <c r="F59" s="6"/>
    </row>
    <row r="60" spans="1:6" ht="12.75">
      <c r="A60" s="39" t="s">
        <v>6</v>
      </c>
      <c r="B60" s="6">
        <f>SUM(B6:B58)</f>
        <v>32180283.36229167</v>
      </c>
      <c r="C60" s="6">
        <f>SUM(C6:C58)</f>
        <v>8355775.663587255</v>
      </c>
      <c r="D60" s="6">
        <f>SUM(D6:D58)</f>
        <v>106289.30834904601</v>
      </c>
      <c r="E60" s="6">
        <f>SUM(E6:E58)</f>
        <v>0</v>
      </c>
      <c r="F60" s="6">
        <f>SUM(F6:F58)</f>
        <v>40642348.33422798</v>
      </c>
    </row>
    <row r="61" spans="1:9" ht="13.5" thickBot="1">
      <c r="A61" s="39"/>
      <c r="B61" s="9"/>
      <c r="C61" s="9"/>
      <c r="D61" s="9"/>
      <c r="E61" s="9"/>
      <c r="F61" s="9"/>
      <c r="G61" s="10"/>
      <c r="H61" s="10"/>
      <c r="I61" s="9"/>
    </row>
    <row r="62" spans="1:9" ht="12.75">
      <c r="A62" s="39" t="s">
        <v>6</v>
      </c>
      <c r="I62" s="6"/>
    </row>
    <row r="63" ht="12.75">
      <c r="I63" s="6"/>
    </row>
    <row r="64" ht="12.75">
      <c r="I64" s="6"/>
    </row>
    <row r="65" ht="12.75">
      <c r="I65" s="6"/>
    </row>
    <row r="66" ht="12.75">
      <c r="I66" s="6"/>
    </row>
    <row r="67" ht="12.75">
      <c r="I67" s="6"/>
    </row>
  </sheetData>
  <mergeCells count="1">
    <mergeCell ref="A1:F1"/>
  </mergeCells>
  <printOptions horizontalCentered="1" verticalCentered="1"/>
  <pageMargins left="0.5" right="0.5" top="0" bottom="0" header="0.5" footer="0.5"/>
  <pageSetup orientation="portrait" scale="70" r:id="rId1"/>
  <headerFooter alignWithMargins="0">
    <oddHeader>&amp;L&amp;"Geneva,Bold"&amp;D&amp;C&amp;"Geneva,Bold Italic"Andrew Jackson Life Insurance Company&amp;R&amp;"Geneva,Bold"UNAUDITED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NOLHGA</dc:creator>
  <cp:keywords/>
  <dc:description/>
  <cp:lastModifiedBy>Paul Peterson</cp:lastModifiedBy>
  <cp:lastPrinted>2000-11-30T21:13:57Z</cp:lastPrinted>
  <dcterms:created xsi:type="dcterms:W3CDTF">1997-10-20T16:37:58Z</dcterms:created>
  <dcterms:modified xsi:type="dcterms:W3CDTF">2000-12-13T16:21:25Z</dcterms:modified>
  <cp:category/>
  <cp:version/>
  <cp:contentType/>
  <cp:contentStatus/>
</cp:coreProperties>
</file>